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.gesnv.ru\SHARE\Общие папки ГЭС\Финансовый\2. ТАРИФЫ\3. СБЫТ\Тарифная заявка на 2026 год\ЮТЭК\2.2. Отчетность\5. иные документы\раскрытие 01.04\"/>
    </mc:Choice>
  </mc:AlternateContent>
  <bookViews>
    <workbookView xWindow="0" yWindow="0" windowWidth="28800" windowHeight="12300"/>
  </bookViews>
  <sheets>
    <sheet name="ЮТЭК" sheetId="1" r:id="rId1"/>
    <sheet name="Передача" sheetId="8" state="hidden" r:id="rId2"/>
    <sheet name="Покупка" sheetId="7" state="hidden" r:id="rId3"/>
    <sheet name="91" sheetId="5" state="hidden" r:id="rId4"/>
    <sheet name="Раб_26" sheetId="3" state="hidden" r:id="rId5"/>
    <sheet name="Раб_20" sheetId="2" state="hidden" r:id="rId6"/>
    <sheet name="БП_2024" sheetId="9" state="hidden" r:id="rId7"/>
  </sheets>
  <definedNames>
    <definedName name="_xlnm._FilterDatabase" localSheetId="3" hidden="1">'91'!$A$8:$G$49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5" i="1"/>
  <c r="C14" i="1"/>
  <c r="L10" i="9"/>
  <c r="O10" i="9"/>
  <c r="P10" i="9"/>
  <c r="V10" i="9" s="1"/>
  <c r="Q10" i="9"/>
  <c r="R10" i="9" s="1"/>
  <c r="U10" i="9"/>
  <c r="AA10" i="9"/>
  <c r="L11" i="9"/>
  <c r="O11" i="9"/>
  <c r="P11" i="9"/>
  <c r="V11" i="9" s="1"/>
  <c r="X11" i="9" s="1"/>
  <c r="Q11" i="9"/>
  <c r="W11" i="9" s="1"/>
  <c r="R11" i="9"/>
  <c r="U11" i="9"/>
  <c r="AA11" i="9"/>
  <c r="L12" i="9"/>
  <c r="O12" i="9"/>
  <c r="P12" i="9"/>
  <c r="V12" i="9" s="1"/>
  <c r="Q12" i="9"/>
  <c r="R12" i="9" s="1"/>
  <c r="U12" i="9"/>
  <c r="AA12" i="9"/>
  <c r="L13" i="9"/>
  <c r="O13" i="9"/>
  <c r="P13" i="9"/>
  <c r="V13" i="9" s="1"/>
  <c r="Q13" i="9"/>
  <c r="R13" i="9" s="1"/>
  <c r="U13" i="9"/>
  <c r="AA13" i="9"/>
  <c r="L14" i="9"/>
  <c r="O14" i="9"/>
  <c r="P14" i="9"/>
  <c r="V14" i="9" s="1"/>
  <c r="Q14" i="9"/>
  <c r="U14" i="9"/>
  <c r="AA14" i="9"/>
  <c r="J15" i="9"/>
  <c r="K15" i="9"/>
  <c r="M15" i="9"/>
  <c r="N15" i="9"/>
  <c r="O15" i="9" s="1"/>
  <c r="S15" i="9"/>
  <c r="S9" i="9" s="1"/>
  <c r="T15" i="9"/>
  <c r="Y15" i="9"/>
  <c r="Z15" i="9"/>
  <c r="L16" i="9"/>
  <c r="O16" i="9"/>
  <c r="P16" i="9"/>
  <c r="V16" i="9" s="1"/>
  <c r="X16" i="9" s="1"/>
  <c r="Q16" i="9"/>
  <c r="W16" i="9" s="1"/>
  <c r="R16" i="9"/>
  <c r="U16" i="9"/>
  <c r="AA16" i="9"/>
  <c r="L17" i="9"/>
  <c r="O17" i="9"/>
  <c r="P17" i="9"/>
  <c r="V17" i="9" s="1"/>
  <c r="Q17" i="9"/>
  <c r="R17" i="9" s="1"/>
  <c r="U17" i="9"/>
  <c r="AA17" i="9"/>
  <c r="L18" i="9"/>
  <c r="O18" i="9"/>
  <c r="P18" i="9"/>
  <c r="Q18" i="9"/>
  <c r="R18" i="9" s="1"/>
  <c r="U18" i="9"/>
  <c r="V18" i="9"/>
  <c r="AA18" i="9"/>
  <c r="L19" i="9"/>
  <c r="O19" i="9"/>
  <c r="P19" i="9"/>
  <c r="V19" i="9" s="1"/>
  <c r="Q19" i="9"/>
  <c r="W19" i="9" s="1"/>
  <c r="X19" i="9" s="1"/>
  <c r="U19" i="9"/>
  <c r="AA19" i="9"/>
  <c r="L20" i="9"/>
  <c r="O20" i="9"/>
  <c r="P20" i="9"/>
  <c r="V20" i="9" s="1"/>
  <c r="Q20" i="9"/>
  <c r="U20" i="9"/>
  <c r="AA20" i="9"/>
  <c r="L21" i="9"/>
  <c r="O21" i="9"/>
  <c r="P21" i="9"/>
  <c r="V21" i="9" s="1"/>
  <c r="Q21" i="9"/>
  <c r="U21" i="9"/>
  <c r="AA21" i="9"/>
  <c r="L22" i="9"/>
  <c r="O22" i="9"/>
  <c r="P22" i="9"/>
  <c r="Q22" i="9"/>
  <c r="U22" i="9"/>
  <c r="V22" i="9"/>
  <c r="AA22" i="9"/>
  <c r="L23" i="9"/>
  <c r="O23" i="9"/>
  <c r="P23" i="9"/>
  <c r="R23" i="9" s="1"/>
  <c r="Q23" i="9"/>
  <c r="W23" i="9" s="1"/>
  <c r="U23" i="9"/>
  <c r="AA23" i="9"/>
  <c r="L24" i="9"/>
  <c r="O24" i="9"/>
  <c r="P24" i="9"/>
  <c r="R24" i="9" s="1"/>
  <c r="Q24" i="9"/>
  <c r="U24" i="9"/>
  <c r="W24" i="9"/>
  <c r="AA24" i="9"/>
  <c r="L25" i="9"/>
  <c r="O25" i="9"/>
  <c r="P25" i="9"/>
  <c r="Q25" i="9"/>
  <c r="U25" i="9"/>
  <c r="V25" i="9"/>
  <c r="AA25" i="9"/>
  <c r="L26" i="9"/>
  <c r="O26" i="9"/>
  <c r="P26" i="9"/>
  <c r="V26" i="9" s="1"/>
  <c r="Q26" i="9"/>
  <c r="W26" i="9" s="1"/>
  <c r="U26" i="9"/>
  <c r="AA26" i="9"/>
  <c r="L27" i="9"/>
  <c r="O27" i="9"/>
  <c r="P27" i="9"/>
  <c r="V27" i="9" s="1"/>
  <c r="Q27" i="9"/>
  <c r="W27" i="9" s="1"/>
  <c r="X27" i="9" s="1"/>
  <c r="U27" i="9"/>
  <c r="AA27" i="9"/>
  <c r="J28" i="9"/>
  <c r="L29" i="9"/>
  <c r="O29" i="9"/>
  <c r="P29" i="9"/>
  <c r="V29" i="9" s="1"/>
  <c r="Q29" i="9"/>
  <c r="U29" i="9"/>
  <c r="AA29" i="9"/>
  <c r="J30" i="9"/>
  <c r="L30" i="9" s="1"/>
  <c r="K30" i="9"/>
  <c r="M30" i="9"/>
  <c r="M28" i="9" s="1"/>
  <c r="M9" i="9" s="1"/>
  <c r="M315" i="9" s="1"/>
  <c r="N30" i="9"/>
  <c r="N28" i="9" s="1"/>
  <c r="P30" i="9"/>
  <c r="S30" i="9"/>
  <c r="S28" i="9" s="1"/>
  <c r="T30" i="9"/>
  <c r="T28" i="9" s="1"/>
  <c r="T9" i="9" s="1"/>
  <c r="Y30" i="9"/>
  <c r="Y28" i="9" s="1"/>
  <c r="Y9" i="9" s="1"/>
  <c r="Z30" i="9"/>
  <c r="Z28" i="9" s="1"/>
  <c r="AA28" i="9" s="1"/>
  <c r="L31" i="9"/>
  <c r="O31" i="9"/>
  <c r="P31" i="9"/>
  <c r="Q31" i="9"/>
  <c r="W31" i="9" s="1"/>
  <c r="U31" i="9"/>
  <c r="AA31" i="9"/>
  <c r="L32" i="9"/>
  <c r="O32" i="9"/>
  <c r="P32" i="9"/>
  <c r="V32" i="9" s="1"/>
  <c r="Q32" i="9"/>
  <c r="U32" i="9"/>
  <c r="AA32" i="9"/>
  <c r="L33" i="9"/>
  <c r="O33" i="9"/>
  <c r="P33" i="9"/>
  <c r="V33" i="9" s="1"/>
  <c r="Q33" i="9"/>
  <c r="U33" i="9"/>
  <c r="AA33" i="9"/>
  <c r="L34" i="9"/>
  <c r="O34" i="9"/>
  <c r="P34" i="9"/>
  <c r="Q34" i="9"/>
  <c r="U34" i="9"/>
  <c r="V34" i="9"/>
  <c r="W34" i="9"/>
  <c r="AA34" i="9"/>
  <c r="L35" i="9"/>
  <c r="O35" i="9"/>
  <c r="P35" i="9"/>
  <c r="Q35" i="9"/>
  <c r="U35" i="9"/>
  <c r="W35" i="9"/>
  <c r="AA35" i="9"/>
  <c r="L36" i="9"/>
  <c r="O36" i="9"/>
  <c r="P36" i="9"/>
  <c r="Q36" i="9"/>
  <c r="R36" i="9" s="1"/>
  <c r="U36" i="9"/>
  <c r="V36" i="9"/>
  <c r="W36" i="9"/>
  <c r="X36" i="9" s="1"/>
  <c r="AA36" i="9"/>
  <c r="L37" i="9"/>
  <c r="O37" i="9"/>
  <c r="P37" i="9"/>
  <c r="Q37" i="9"/>
  <c r="W37" i="9" s="1"/>
  <c r="U37" i="9"/>
  <c r="V37" i="9"/>
  <c r="AA37" i="9"/>
  <c r="J38" i="9"/>
  <c r="K38" i="9"/>
  <c r="M38" i="9"/>
  <c r="N38" i="9"/>
  <c r="S38" i="9"/>
  <c r="T38" i="9"/>
  <c r="Y38" i="9"/>
  <c r="AA38" i="9" s="1"/>
  <c r="Z38" i="9"/>
  <c r="L39" i="9"/>
  <c r="O39" i="9"/>
  <c r="P39" i="9"/>
  <c r="Q39" i="9"/>
  <c r="W39" i="9" s="1"/>
  <c r="U39" i="9"/>
  <c r="AA39" i="9"/>
  <c r="L40" i="9"/>
  <c r="O40" i="9"/>
  <c r="P40" i="9"/>
  <c r="V40" i="9" s="1"/>
  <c r="Q40" i="9"/>
  <c r="U40" i="9"/>
  <c r="W40" i="9"/>
  <c r="AA40" i="9"/>
  <c r="L41" i="9"/>
  <c r="O41" i="9"/>
  <c r="P41" i="9"/>
  <c r="V41" i="9" s="1"/>
  <c r="Q41" i="9"/>
  <c r="U41" i="9"/>
  <c r="AA41" i="9"/>
  <c r="J42" i="9"/>
  <c r="K42" i="9"/>
  <c r="M42" i="9"/>
  <c r="O42" i="9" s="1"/>
  <c r="N42" i="9"/>
  <c r="P42" i="9"/>
  <c r="V42" i="9" s="1"/>
  <c r="S42" i="9"/>
  <c r="T42" i="9"/>
  <c r="U42" i="9" s="1"/>
  <c r="Y42" i="9"/>
  <c r="AA42" i="9" s="1"/>
  <c r="Z42" i="9"/>
  <c r="L43" i="9"/>
  <c r="O43" i="9"/>
  <c r="P43" i="9"/>
  <c r="Q43" i="9"/>
  <c r="W43" i="9" s="1"/>
  <c r="U43" i="9"/>
  <c r="AA43" i="9"/>
  <c r="L44" i="9"/>
  <c r="O44" i="9"/>
  <c r="P44" i="9"/>
  <c r="Q44" i="9"/>
  <c r="R44" i="9"/>
  <c r="U44" i="9"/>
  <c r="V44" i="9"/>
  <c r="W44" i="9"/>
  <c r="X44" i="9" s="1"/>
  <c r="AA44" i="9"/>
  <c r="J45" i="9"/>
  <c r="P45" i="9" s="1"/>
  <c r="K45" i="9"/>
  <c r="M45" i="9"/>
  <c r="N45" i="9"/>
  <c r="Q45" i="9"/>
  <c r="S45" i="9"/>
  <c r="T45" i="9"/>
  <c r="U45" i="9" s="1"/>
  <c r="Y45" i="9"/>
  <c r="Z45" i="9"/>
  <c r="L46" i="9"/>
  <c r="O46" i="9"/>
  <c r="P46" i="9"/>
  <c r="V46" i="9" s="1"/>
  <c r="Q46" i="9"/>
  <c r="U46" i="9"/>
  <c r="AA46" i="9"/>
  <c r="L47" i="9"/>
  <c r="O47" i="9"/>
  <c r="P47" i="9"/>
  <c r="V47" i="9" s="1"/>
  <c r="Q47" i="9"/>
  <c r="R47" i="9" s="1"/>
  <c r="U47" i="9"/>
  <c r="AA47" i="9"/>
  <c r="J48" i="9"/>
  <c r="K48" i="9"/>
  <c r="L48" i="9" s="1"/>
  <c r="M48" i="9"/>
  <c r="N48" i="9"/>
  <c r="S48" i="9"/>
  <c r="U48" i="9" s="1"/>
  <c r="T48" i="9"/>
  <c r="Y48" i="9"/>
  <c r="Z48" i="9"/>
  <c r="AA48" i="9" s="1"/>
  <c r="L49" i="9"/>
  <c r="O49" i="9"/>
  <c r="P49" i="9"/>
  <c r="V49" i="9" s="1"/>
  <c r="Q49" i="9"/>
  <c r="R49" i="9" s="1"/>
  <c r="U49" i="9"/>
  <c r="W49" i="9"/>
  <c r="AA49" i="9"/>
  <c r="L50" i="9"/>
  <c r="O50" i="9"/>
  <c r="P50" i="9"/>
  <c r="Q50" i="9"/>
  <c r="R50" i="9" s="1"/>
  <c r="U50" i="9"/>
  <c r="V50" i="9"/>
  <c r="W50" i="9"/>
  <c r="X50" i="9" s="1"/>
  <c r="AA50" i="9"/>
  <c r="J51" i="9"/>
  <c r="K51" i="9"/>
  <c r="M51" i="9"/>
  <c r="N51" i="9"/>
  <c r="O51" i="9" s="1"/>
  <c r="S51" i="9"/>
  <c r="T51" i="9"/>
  <c r="U51" i="9" s="1"/>
  <c r="Y51" i="9"/>
  <c r="Z51" i="9"/>
  <c r="AA51" i="9"/>
  <c r="L52" i="9"/>
  <c r="O52" i="9"/>
  <c r="P52" i="9"/>
  <c r="V52" i="9" s="1"/>
  <c r="Q52" i="9"/>
  <c r="U52" i="9"/>
  <c r="AA52" i="9"/>
  <c r="L53" i="9"/>
  <c r="O53" i="9"/>
  <c r="P53" i="9"/>
  <c r="Q53" i="9"/>
  <c r="U53" i="9"/>
  <c r="V53" i="9"/>
  <c r="W53" i="9"/>
  <c r="AA53" i="9"/>
  <c r="J54" i="9"/>
  <c r="P54" i="9" s="1"/>
  <c r="K54" i="9"/>
  <c r="M54" i="9"/>
  <c r="N54" i="9"/>
  <c r="O54" i="9" s="1"/>
  <c r="S54" i="9"/>
  <c r="U54" i="9" s="1"/>
  <c r="T54" i="9"/>
  <c r="Y54" i="9"/>
  <c r="AA54" i="9" s="1"/>
  <c r="Z54" i="9"/>
  <c r="L55" i="9"/>
  <c r="O55" i="9"/>
  <c r="P55" i="9"/>
  <c r="Q55" i="9"/>
  <c r="W55" i="9" s="1"/>
  <c r="U55" i="9"/>
  <c r="AA55" i="9"/>
  <c r="L56" i="9"/>
  <c r="O56" i="9"/>
  <c r="P56" i="9"/>
  <c r="Q56" i="9"/>
  <c r="U56" i="9"/>
  <c r="W56" i="9"/>
  <c r="AA56" i="9"/>
  <c r="J58" i="9"/>
  <c r="P58" i="9" s="1"/>
  <c r="K58" i="9"/>
  <c r="M58" i="9"/>
  <c r="N58" i="9"/>
  <c r="O58" i="9"/>
  <c r="S58" i="9"/>
  <c r="T58" i="9"/>
  <c r="Y58" i="9"/>
  <c r="Z58" i="9"/>
  <c r="AA58" i="9" s="1"/>
  <c r="L59" i="9"/>
  <c r="O59" i="9"/>
  <c r="P59" i="9"/>
  <c r="V59" i="9" s="1"/>
  <c r="Q59" i="9"/>
  <c r="W59" i="9" s="1"/>
  <c r="X59" i="9" s="1"/>
  <c r="U59" i="9"/>
  <c r="AA59" i="9"/>
  <c r="L60" i="9"/>
  <c r="O60" i="9"/>
  <c r="P60" i="9"/>
  <c r="V60" i="9" s="1"/>
  <c r="Q60" i="9"/>
  <c r="R60" i="9" s="1"/>
  <c r="U60" i="9"/>
  <c r="AA60" i="9"/>
  <c r="L61" i="9"/>
  <c r="O61" i="9"/>
  <c r="P61" i="9"/>
  <c r="V61" i="9" s="1"/>
  <c r="Q61" i="9"/>
  <c r="W61" i="9" s="1"/>
  <c r="U61" i="9"/>
  <c r="AA61" i="9"/>
  <c r="L62" i="9"/>
  <c r="O62" i="9"/>
  <c r="P62" i="9"/>
  <c r="Q62" i="9"/>
  <c r="R62" i="9" s="1"/>
  <c r="U62" i="9"/>
  <c r="V62" i="9"/>
  <c r="AA62" i="9"/>
  <c r="J63" i="9"/>
  <c r="P63" i="9" s="1"/>
  <c r="K63" i="9"/>
  <c r="M63" i="9"/>
  <c r="N63" i="9"/>
  <c r="O63" i="9" s="1"/>
  <c r="S63" i="9"/>
  <c r="T63" i="9"/>
  <c r="Y63" i="9"/>
  <c r="Z63" i="9"/>
  <c r="L64" i="9"/>
  <c r="O64" i="9"/>
  <c r="P64" i="9"/>
  <c r="R64" i="9" s="1"/>
  <c r="Q64" i="9"/>
  <c r="U64" i="9"/>
  <c r="W64" i="9"/>
  <c r="AA64" i="9"/>
  <c r="L65" i="9"/>
  <c r="O65" i="9"/>
  <c r="P65" i="9"/>
  <c r="Q65" i="9"/>
  <c r="U65" i="9"/>
  <c r="V65" i="9"/>
  <c r="AA65" i="9"/>
  <c r="L66" i="9"/>
  <c r="O66" i="9"/>
  <c r="P66" i="9"/>
  <c r="V66" i="9" s="1"/>
  <c r="Q66" i="9"/>
  <c r="U66" i="9"/>
  <c r="W66" i="9"/>
  <c r="AA66" i="9"/>
  <c r="J67" i="9"/>
  <c r="K67" i="9"/>
  <c r="M67" i="9"/>
  <c r="P67" i="9" s="1"/>
  <c r="V67" i="9" s="1"/>
  <c r="N67" i="9"/>
  <c r="S67" i="9"/>
  <c r="T67" i="9"/>
  <c r="U67" i="9" s="1"/>
  <c r="Y67" i="9"/>
  <c r="AA67" i="9" s="1"/>
  <c r="Z67" i="9"/>
  <c r="L68" i="9"/>
  <c r="O68" i="9"/>
  <c r="P68" i="9"/>
  <c r="R68" i="9" s="1"/>
  <c r="Q68" i="9"/>
  <c r="U68" i="9"/>
  <c r="W68" i="9"/>
  <c r="AA68" i="9"/>
  <c r="L69" i="9"/>
  <c r="O69" i="9"/>
  <c r="P69" i="9"/>
  <c r="V69" i="9" s="1"/>
  <c r="Q69" i="9"/>
  <c r="U69" i="9"/>
  <c r="AA69" i="9"/>
  <c r="L70" i="9"/>
  <c r="O70" i="9"/>
  <c r="P70" i="9"/>
  <c r="Q70" i="9"/>
  <c r="W70" i="9" s="1"/>
  <c r="U70" i="9"/>
  <c r="V70" i="9"/>
  <c r="AA70" i="9"/>
  <c r="L71" i="9"/>
  <c r="O71" i="9"/>
  <c r="P71" i="9"/>
  <c r="R71" i="9" s="1"/>
  <c r="Q71" i="9"/>
  <c r="U71" i="9"/>
  <c r="W71" i="9"/>
  <c r="AA71" i="9"/>
  <c r="L72" i="9"/>
  <c r="O72" i="9"/>
  <c r="P72" i="9"/>
  <c r="V72" i="9" s="1"/>
  <c r="Q72" i="9"/>
  <c r="U72" i="9"/>
  <c r="AA72" i="9"/>
  <c r="L73" i="9"/>
  <c r="O73" i="9"/>
  <c r="P73" i="9"/>
  <c r="Q73" i="9"/>
  <c r="U73" i="9"/>
  <c r="W73" i="9"/>
  <c r="AA73" i="9"/>
  <c r="J74" i="9"/>
  <c r="K74" i="9"/>
  <c r="L74" i="9" s="1"/>
  <c r="M74" i="9"/>
  <c r="O74" i="9" s="1"/>
  <c r="N74" i="9"/>
  <c r="P74" i="9"/>
  <c r="V74" i="9" s="1"/>
  <c r="S74" i="9"/>
  <c r="T74" i="9"/>
  <c r="U74" i="9" s="1"/>
  <c r="Y74" i="9"/>
  <c r="AA74" i="9" s="1"/>
  <c r="Z74" i="9"/>
  <c r="L75" i="9"/>
  <c r="O75" i="9"/>
  <c r="P75" i="9"/>
  <c r="Q75" i="9"/>
  <c r="W75" i="9" s="1"/>
  <c r="U75" i="9"/>
  <c r="AA75" i="9"/>
  <c r="L76" i="9"/>
  <c r="O76" i="9"/>
  <c r="P76" i="9"/>
  <c r="Q76" i="9"/>
  <c r="U76" i="9"/>
  <c r="V76" i="9"/>
  <c r="AA76" i="9"/>
  <c r="L77" i="9"/>
  <c r="O77" i="9"/>
  <c r="P77" i="9"/>
  <c r="Q77" i="9"/>
  <c r="W77" i="9" s="1"/>
  <c r="U77" i="9"/>
  <c r="AA77" i="9"/>
  <c r="L78" i="9"/>
  <c r="O78" i="9"/>
  <c r="P78" i="9"/>
  <c r="V78" i="9" s="1"/>
  <c r="Q78" i="9"/>
  <c r="R78" i="9" s="1"/>
  <c r="U78" i="9"/>
  <c r="AA78" i="9"/>
  <c r="L79" i="9"/>
  <c r="O79" i="9"/>
  <c r="P79" i="9"/>
  <c r="Q79" i="9"/>
  <c r="W79" i="9" s="1"/>
  <c r="U79" i="9"/>
  <c r="AA79" i="9"/>
  <c r="J81" i="9"/>
  <c r="L81" i="9" s="1"/>
  <c r="K81" i="9"/>
  <c r="K80" i="9" s="1"/>
  <c r="M81" i="9"/>
  <c r="N81" i="9"/>
  <c r="Q81" i="9" s="1"/>
  <c r="S81" i="9"/>
  <c r="T81" i="9"/>
  <c r="Y81" i="9"/>
  <c r="Y80" i="9" s="1"/>
  <c r="Z81" i="9"/>
  <c r="L82" i="9"/>
  <c r="O82" i="9"/>
  <c r="P82" i="9"/>
  <c r="V82" i="9" s="1"/>
  <c r="Q82" i="9"/>
  <c r="R82" i="9" s="1"/>
  <c r="U82" i="9"/>
  <c r="AA82" i="9"/>
  <c r="L83" i="9"/>
  <c r="O83" i="9"/>
  <c r="P83" i="9"/>
  <c r="V83" i="9" s="1"/>
  <c r="Q83" i="9"/>
  <c r="U83" i="9"/>
  <c r="AA83" i="9"/>
  <c r="L84" i="9"/>
  <c r="O84" i="9"/>
  <c r="P84" i="9"/>
  <c r="V84" i="9" s="1"/>
  <c r="Q84" i="9"/>
  <c r="U84" i="9"/>
  <c r="AA84" i="9"/>
  <c r="L85" i="9"/>
  <c r="O85" i="9"/>
  <c r="P85" i="9"/>
  <c r="V85" i="9" s="1"/>
  <c r="Q85" i="9"/>
  <c r="U85" i="9"/>
  <c r="AA85" i="9"/>
  <c r="L86" i="9"/>
  <c r="O86" i="9"/>
  <c r="P86" i="9"/>
  <c r="Q86" i="9"/>
  <c r="U86" i="9"/>
  <c r="V86" i="9"/>
  <c r="AA86" i="9"/>
  <c r="L87" i="9"/>
  <c r="O87" i="9"/>
  <c r="P87" i="9"/>
  <c r="Q87" i="9"/>
  <c r="W87" i="9" s="1"/>
  <c r="X87" i="9" s="1"/>
  <c r="U87" i="9"/>
  <c r="V87" i="9"/>
  <c r="AA87" i="9"/>
  <c r="J88" i="9"/>
  <c r="K88" i="9"/>
  <c r="M88" i="9"/>
  <c r="N88" i="9"/>
  <c r="S88" i="9"/>
  <c r="S80" i="9" s="1"/>
  <c r="T88" i="9"/>
  <c r="U88" i="9" s="1"/>
  <c r="Y88" i="9"/>
  <c r="Z88" i="9"/>
  <c r="L89" i="9"/>
  <c r="O89" i="9"/>
  <c r="P89" i="9"/>
  <c r="V89" i="9" s="1"/>
  <c r="Q89" i="9"/>
  <c r="W89" i="9" s="1"/>
  <c r="X89" i="9" s="1"/>
  <c r="U89" i="9"/>
  <c r="AA89" i="9"/>
  <c r="L90" i="9"/>
  <c r="O90" i="9"/>
  <c r="P90" i="9"/>
  <c r="Q90" i="9"/>
  <c r="U90" i="9"/>
  <c r="V90" i="9"/>
  <c r="AA90" i="9"/>
  <c r="L91" i="9"/>
  <c r="O91" i="9"/>
  <c r="P91" i="9"/>
  <c r="Q91" i="9"/>
  <c r="R91" i="9" s="1"/>
  <c r="U91" i="9"/>
  <c r="V91" i="9"/>
  <c r="AA91" i="9"/>
  <c r="L92" i="9"/>
  <c r="O92" i="9"/>
  <c r="P92" i="9"/>
  <c r="V92" i="9" s="1"/>
  <c r="Q92" i="9"/>
  <c r="W92" i="9" s="1"/>
  <c r="X92" i="9" s="1"/>
  <c r="U92" i="9"/>
  <c r="AA92" i="9"/>
  <c r="L93" i="9"/>
  <c r="O93" i="9"/>
  <c r="P93" i="9"/>
  <c r="V93" i="9" s="1"/>
  <c r="Q93" i="9"/>
  <c r="U93" i="9"/>
  <c r="AA93" i="9"/>
  <c r="L94" i="9"/>
  <c r="O94" i="9"/>
  <c r="P94" i="9"/>
  <c r="V94" i="9" s="1"/>
  <c r="Q94" i="9"/>
  <c r="U94" i="9"/>
  <c r="AA94" i="9"/>
  <c r="L95" i="9"/>
  <c r="O95" i="9"/>
  <c r="P95" i="9"/>
  <c r="Q95" i="9"/>
  <c r="U95" i="9"/>
  <c r="V95" i="9"/>
  <c r="AA95" i="9"/>
  <c r="L96" i="9"/>
  <c r="O96" i="9"/>
  <c r="P96" i="9"/>
  <c r="Q96" i="9"/>
  <c r="U96" i="9"/>
  <c r="V96" i="9"/>
  <c r="AA96" i="9"/>
  <c r="L97" i="9"/>
  <c r="O97" i="9"/>
  <c r="P97" i="9"/>
  <c r="V97" i="9" s="1"/>
  <c r="Q97" i="9"/>
  <c r="W97" i="9" s="1"/>
  <c r="U97" i="9"/>
  <c r="AA97" i="9"/>
  <c r="L98" i="9"/>
  <c r="O98" i="9"/>
  <c r="P98" i="9"/>
  <c r="Q98" i="9"/>
  <c r="W98" i="9" s="1"/>
  <c r="U98" i="9"/>
  <c r="AA98" i="9"/>
  <c r="L99" i="9"/>
  <c r="O99" i="9"/>
  <c r="P99" i="9"/>
  <c r="Q99" i="9"/>
  <c r="W99" i="9" s="1"/>
  <c r="U99" i="9"/>
  <c r="AA99" i="9"/>
  <c r="L100" i="9"/>
  <c r="O100" i="9"/>
  <c r="P100" i="9"/>
  <c r="V100" i="9" s="1"/>
  <c r="Q100" i="9"/>
  <c r="W100" i="9" s="1"/>
  <c r="X100" i="9" s="1"/>
  <c r="R100" i="9"/>
  <c r="U100" i="9"/>
  <c r="AA100" i="9"/>
  <c r="L101" i="9"/>
  <c r="O101" i="9"/>
  <c r="P101" i="9"/>
  <c r="V101" i="9" s="1"/>
  <c r="Q101" i="9"/>
  <c r="U101" i="9"/>
  <c r="AA101" i="9"/>
  <c r="L102" i="9"/>
  <c r="O102" i="9"/>
  <c r="P102" i="9"/>
  <c r="V102" i="9" s="1"/>
  <c r="Q102" i="9"/>
  <c r="U102" i="9"/>
  <c r="AA102" i="9"/>
  <c r="L103" i="9"/>
  <c r="O103" i="9"/>
  <c r="P103" i="9"/>
  <c r="Q103" i="9"/>
  <c r="U103" i="9"/>
  <c r="V103" i="9"/>
  <c r="AA103" i="9"/>
  <c r="L104" i="9"/>
  <c r="O104" i="9"/>
  <c r="P104" i="9"/>
  <c r="Q104" i="9"/>
  <c r="U104" i="9"/>
  <c r="V104" i="9"/>
  <c r="AA104" i="9"/>
  <c r="J105" i="9"/>
  <c r="K105" i="9"/>
  <c r="L105" i="9" s="1"/>
  <c r="M105" i="9"/>
  <c r="P105" i="9" s="1"/>
  <c r="N105" i="9"/>
  <c r="S105" i="9"/>
  <c r="U105" i="9" s="1"/>
  <c r="T105" i="9"/>
  <c r="Y105" i="9"/>
  <c r="AA105" i="9" s="1"/>
  <c r="Z105" i="9"/>
  <c r="L106" i="9"/>
  <c r="O106" i="9"/>
  <c r="P106" i="9"/>
  <c r="V106" i="9" s="1"/>
  <c r="Q106" i="9"/>
  <c r="U106" i="9"/>
  <c r="AA106" i="9"/>
  <c r="L107" i="9"/>
  <c r="O107" i="9"/>
  <c r="P107" i="9"/>
  <c r="Q107" i="9"/>
  <c r="W107" i="9" s="1"/>
  <c r="U107" i="9"/>
  <c r="AA107" i="9"/>
  <c r="L108" i="9"/>
  <c r="O108" i="9"/>
  <c r="P108" i="9"/>
  <c r="Q108" i="9"/>
  <c r="W108" i="9" s="1"/>
  <c r="U108" i="9"/>
  <c r="AA108" i="9"/>
  <c r="L109" i="9"/>
  <c r="O109" i="9"/>
  <c r="P109" i="9"/>
  <c r="V109" i="9" s="1"/>
  <c r="Q109" i="9"/>
  <c r="U109" i="9"/>
  <c r="W109" i="9"/>
  <c r="AA109" i="9"/>
  <c r="L110" i="9"/>
  <c r="O110" i="9"/>
  <c r="P110" i="9"/>
  <c r="V110" i="9" s="1"/>
  <c r="Q110" i="9"/>
  <c r="U110" i="9"/>
  <c r="AA110" i="9"/>
  <c r="J112" i="9"/>
  <c r="K112" i="9"/>
  <c r="M112" i="9"/>
  <c r="N112" i="9"/>
  <c r="S112" i="9"/>
  <c r="T112" i="9"/>
  <c r="Y112" i="9"/>
  <c r="Z112" i="9"/>
  <c r="AA112" i="9" s="1"/>
  <c r="L113" i="9"/>
  <c r="O113" i="9"/>
  <c r="P113" i="9"/>
  <c r="V113" i="9" s="1"/>
  <c r="Q113" i="9"/>
  <c r="U113" i="9"/>
  <c r="AA113" i="9"/>
  <c r="L114" i="9"/>
  <c r="O114" i="9"/>
  <c r="P114" i="9"/>
  <c r="Q114" i="9"/>
  <c r="W114" i="9" s="1"/>
  <c r="U114" i="9"/>
  <c r="AA114" i="9"/>
  <c r="L115" i="9"/>
  <c r="O115" i="9"/>
  <c r="P115" i="9"/>
  <c r="V115" i="9" s="1"/>
  <c r="Q115" i="9"/>
  <c r="U115" i="9"/>
  <c r="AA115" i="9"/>
  <c r="L116" i="9"/>
  <c r="O116" i="9"/>
  <c r="P116" i="9"/>
  <c r="Q116" i="9"/>
  <c r="W116" i="9" s="1"/>
  <c r="U116" i="9"/>
  <c r="AA116" i="9"/>
  <c r="L117" i="9"/>
  <c r="O117" i="9"/>
  <c r="P117" i="9"/>
  <c r="V117" i="9" s="1"/>
  <c r="Q117" i="9"/>
  <c r="U117" i="9"/>
  <c r="AA117" i="9"/>
  <c r="L118" i="9"/>
  <c r="O118" i="9"/>
  <c r="P118" i="9"/>
  <c r="V118" i="9" s="1"/>
  <c r="Q118" i="9"/>
  <c r="U118" i="9"/>
  <c r="AA118" i="9"/>
  <c r="M119" i="9"/>
  <c r="J120" i="9"/>
  <c r="J119" i="9" s="1"/>
  <c r="K120" i="9"/>
  <c r="M120" i="9"/>
  <c r="N120" i="9"/>
  <c r="P120" i="9"/>
  <c r="S120" i="9"/>
  <c r="S119" i="9" s="1"/>
  <c r="T120" i="9"/>
  <c r="T119" i="9" s="1"/>
  <c r="U120" i="9"/>
  <c r="Y120" i="9"/>
  <c r="Y119" i="9" s="1"/>
  <c r="Z120" i="9"/>
  <c r="AA120" i="9" s="1"/>
  <c r="L121" i="9"/>
  <c r="O121" i="9"/>
  <c r="P121" i="9"/>
  <c r="Q121" i="9"/>
  <c r="W121" i="9" s="1"/>
  <c r="U121" i="9"/>
  <c r="AA121" i="9"/>
  <c r="L122" i="9"/>
  <c r="O122" i="9"/>
  <c r="P122" i="9"/>
  <c r="R122" i="9" s="1"/>
  <c r="Q122" i="9"/>
  <c r="U122" i="9"/>
  <c r="W122" i="9"/>
  <c r="AA122" i="9"/>
  <c r="L123" i="9"/>
  <c r="O123" i="9"/>
  <c r="P123" i="9"/>
  <c r="Q123" i="9"/>
  <c r="W123" i="9" s="1"/>
  <c r="U123" i="9"/>
  <c r="AA123" i="9"/>
  <c r="L124" i="9"/>
  <c r="O124" i="9"/>
  <c r="P124" i="9"/>
  <c r="Q124" i="9"/>
  <c r="W124" i="9" s="1"/>
  <c r="U124" i="9"/>
  <c r="AA124" i="9"/>
  <c r="L125" i="9"/>
  <c r="O125" i="9"/>
  <c r="P125" i="9"/>
  <c r="V125" i="9" s="1"/>
  <c r="Q125" i="9"/>
  <c r="U125" i="9"/>
  <c r="W125" i="9"/>
  <c r="X125" i="9" s="1"/>
  <c r="AA125" i="9"/>
  <c r="L126" i="9"/>
  <c r="O126" i="9"/>
  <c r="P126" i="9"/>
  <c r="Q126" i="9"/>
  <c r="U126" i="9"/>
  <c r="V126" i="9"/>
  <c r="AA126" i="9"/>
  <c r="L127" i="9"/>
  <c r="O127" i="9"/>
  <c r="P127" i="9"/>
  <c r="V127" i="9" s="1"/>
  <c r="Q127" i="9"/>
  <c r="U127" i="9"/>
  <c r="AA127" i="9"/>
  <c r="L128" i="9"/>
  <c r="O128" i="9"/>
  <c r="P128" i="9"/>
  <c r="V128" i="9" s="1"/>
  <c r="Q128" i="9"/>
  <c r="W128" i="9" s="1"/>
  <c r="U128" i="9"/>
  <c r="AA128" i="9"/>
  <c r="L129" i="9"/>
  <c r="O129" i="9"/>
  <c r="P129" i="9"/>
  <c r="Q129" i="9"/>
  <c r="R129" i="9" s="1"/>
  <c r="U129" i="9"/>
  <c r="V129" i="9"/>
  <c r="AA129" i="9"/>
  <c r="L130" i="9"/>
  <c r="O130" i="9"/>
  <c r="P130" i="9"/>
  <c r="Q130" i="9"/>
  <c r="W130" i="9" s="1"/>
  <c r="U130" i="9"/>
  <c r="AA130" i="9"/>
  <c r="L131" i="9"/>
  <c r="O131" i="9"/>
  <c r="P131" i="9"/>
  <c r="V131" i="9" s="1"/>
  <c r="Q131" i="9"/>
  <c r="R131" i="9"/>
  <c r="U131" i="9"/>
  <c r="W131" i="9"/>
  <c r="AA131" i="9"/>
  <c r="J133" i="9"/>
  <c r="K133" i="9"/>
  <c r="Q133" i="9" s="1"/>
  <c r="M133" i="9"/>
  <c r="N133" i="9"/>
  <c r="O133" i="9"/>
  <c r="S133" i="9"/>
  <c r="T133" i="9"/>
  <c r="Y133" i="9"/>
  <c r="Z133" i="9"/>
  <c r="L134" i="9"/>
  <c r="O134" i="9"/>
  <c r="P134" i="9"/>
  <c r="V134" i="9" s="1"/>
  <c r="Q134" i="9"/>
  <c r="U134" i="9"/>
  <c r="AA134" i="9"/>
  <c r="L135" i="9"/>
  <c r="O135" i="9"/>
  <c r="P135" i="9"/>
  <c r="Q135" i="9"/>
  <c r="U135" i="9"/>
  <c r="V135" i="9"/>
  <c r="AA135" i="9"/>
  <c r="L136" i="9"/>
  <c r="O136" i="9"/>
  <c r="P136" i="9"/>
  <c r="V136" i="9" s="1"/>
  <c r="X136" i="9" s="1"/>
  <c r="Q136" i="9"/>
  <c r="W136" i="9" s="1"/>
  <c r="U136" i="9"/>
  <c r="AA136" i="9"/>
  <c r="L137" i="9"/>
  <c r="O137" i="9"/>
  <c r="P137" i="9"/>
  <c r="Q137" i="9"/>
  <c r="U137" i="9"/>
  <c r="W137" i="9"/>
  <c r="AA137" i="9"/>
  <c r="J138" i="9"/>
  <c r="K138" i="9"/>
  <c r="M138" i="9"/>
  <c r="N138" i="9"/>
  <c r="P138" i="9"/>
  <c r="S138" i="9"/>
  <c r="T138" i="9"/>
  <c r="U138" i="9" s="1"/>
  <c r="Y138" i="9"/>
  <c r="Z138" i="9"/>
  <c r="L139" i="9"/>
  <c r="O139" i="9"/>
  <c r="P139" i="9"/>
  <c r="V139" i="9" s="1"/>
  <c r="Q139" i="9"/>
  <c r="R139" i="9" s="1"/>
  <c r="U139" i="9"/>
  <c r="AA139" i="9"/>
  <c r="L140" i="9"/>
  <c r="O140" i="9"/>
  <c r="P140" i="9"/>
  <c r="Q140" i="9"/>
  <c r="U140" i="9"/>
  <c r="W140" i="9"/>
  <c r="AA140" i="9"/>
  <c r="L141" i="9"/>
  <c r="O141" i="9"/>
  <c r="P141" i="9"/>
  <c r="V141" i="9" s="1"/>
  <c r="Q141" i="9"/>
  <c r="U141" i="9"/>
  <c r="AA141" i="9"/>
  <c r="L142" i="9"/>
  <c r="O142" i="9"/>
  <c r="P142" i="9"/>
  <c r="V142" i="9" s="1"/>
  <c r="Q142" i="9"/>
  <c r="U142" i="9"/>
  <c r="AA142" i="9"/>
  <c r="L143" i="9"/>
  <c r="O143" i="9"/>
  <c r="P143" i="9"/>
  <c r="Q143" i="9"/>
  <c r="U143" i="9"/>
  <c r="V143" i="9"/>
  <c r="AA143" i="9"/>
  <c r="L144" i="9"/>
  <c r="O144" i="9"/>
  <c r="P144" i="9"/>
  <c r="Q144" i="9"/>
  <c r="W144" i="9" s="1"/>
  <c r="U144" i="9"/>
  <c r="V144" i="9"/>
  <c r="X144" i="9" s="1"/>
  <c r="AA144" i="9"/>
  <c r="L145" i="9"/>
  <c r="O145" i="9"/>
  <c r="P145" i="9"/>
  <c r="Q145" i="9"/>
  <c r="R145" i="9" s="1"/>
  <c r="U145" i="9"/>
  <c r="V145" i="9"/>
  <c r="AA145" i="9"/>
  <c r="L146" i="9"/>
  <c r="O146" i="9"/>
  <c r="P146" i="9"/>
  <c r="V146" i="9" s="1"/>
  <c r="Q146" i="9"/>
  <c r="R146" i="9"/>
  <c r="U146" i="9"/>
  <c r="W146" i="9"/>
  <c r="AA146" i="9"/>
  <c r="J147" i="9"/>
  <c r="P147" i="9" s="1"/>
  <c r="K147" i="9"/>
  <c r="M147" i="9"/>
  <c r="O147" i="9" s="1"/>
  <c r="N147" i="9"/>
  <c r="S147" i="9"/>
  <c r="T147" i="9"/>
  <c r="Y147" i="9"/>
  <c r="Z147" i="9"/>
  <c r="L148" i="9"/>
  <c r="O148" i="9"/>
  <c r="P148" i="9"/>
  <c r="V148" i="9" s="1"/>
  <c r="X148" i="9" s="1"/>
  <c r="Q148" i="9"/>
  <c r="U148" i="9"/>
  <c r="W148" i="9"/>
  <c r="AA148" i="9"/>
  <c r="L149" i="9"/>
  <c r="O149" i="9"/>
  <c r="P149" i="9"/>
  <c r="V149" i="9" s="1"/>
  <c r="Q149" i="9"/>
  <c r="W149" i="9" s="1"/>
  <c r="X149" i="9" s="1"/>
  <c r="R149" i="9"/>
  <c r="U149" i="9"/>
  <c r="AA149" i="9"/>
  <c r="L150" i="9"/>
  <c r="O150" i="9"/>
  <c r="P150" i="9"/>
  <c r="Q150" i="9"/>
  <c r="W150" i="9" s="1"/>
  <c r="X150" i="9" s="1"/>
  <c r="U150" i="9"/>
  <c r="V150" i="9"/>
  <c r="AA150" i="9"/>
  <c r="J151" i="9"/>
  <c r="L151" i="9" s="1"/>
  <c r="K151" i="9"/>
  <c r="M151" i="9"/>
  <c r="N151" i="9"/>
  <c r="O151" i="9"/>
  <c r="S151" i="9"/>
  <c r="T151" i="9"/>
  <c r="U151" i="9" s="1"/>
  <c r="Y151" i="9"/>
  <c r="Z151" i="9"/>
  <c r="AA151" i="9" s="1"/>
  <c r="L152" i="9"/>
  <c r="O152" i="9"/>
  <c r="P152" i="9"/>
  <c r="V152" i="9" s="1"/>
  <c r="Q152" i="9"/>
  <c r="W152" i="9" s="1"/>
  <c r="U152" i="9"/>
  <c r="AA152" i="9"/>
  <c r="L153" i="9"/>
  <c r="O153" i="9"/>
  <c r="P153" i="9"/>
  <c r="V153" i="9" s="1"/>
  <c r="Q153" i="9"/>
  <c r="R153" i="9" s="1"/>
  <c r="U153" i="9"/>
  <c r="AA153" i="9"/>
  <c r="L154" i="9"/>
  <c r="O154" i="9"/>
  <c r="P154" i="9"/>
  <c r="V154" i="9" s="1"/>
  <c r="Q154" i="9"/>
  <c r="W154" i="9" s="1"/>
  <c r="U154" i="9"/>
  <c r="AA154" i="9"/>
  <c r="T155" i="9"/>
  <c r="U155" i="9" s="1"/>
  <c r="L156" i="9"/>
  <c r="O156" i="9"/>
  <c r="P156" i="9"/>
  <c r="V156" i="9" s="1"/>
  <c r="Q156" i="9"/>
  <c r="W156" i="9" s="1"/>
  <c r="U156" i="9"/>
  <c r="AA156" i="9"/>
  <c r="L157" i="9"/>
  <c r="O157" i="9"/>
  <c r="P157" i="9"/>
  <c r="Q157" i="9"/>
  <c r="U157" i="9"/>
  <c r="W157" i="9"/>
  <c r="AA157" i="9"/>
  <c r="J158" i="9"/>
  <c r="K158" i="9"/>
  <c r="M158" i="9"/>
  <c r="M155" i="9" s="1"/>
  <c r="N158" i="9"/>
  <c r="N155" i="9" s="1"/>
  <c r="O155" i="9" s="1"/>
  <c r="S158" i="9"/>
  <c r="S155" i="9" s="1"/>
  <c r="T158" i="9"/>
  <c r="Y158" i="9"/>
  <c r="Y155" i="9" s="1"/>
  <c r="Z158" i="9"/>
  <c r="L159" i="9"/>
  <c r="O159" i="9"/>
  <c r="P159" i="9"/>
  <c r="Q159" i="9"/>
  <c r="U159" i="9"/>
  <c r="V159" i="9"/>
  <c r="AA159" i="9"/>
  <c r="L160" i="9"/>
  <c r="O160" i="9"/>
  <c r="P160" i="9"/>
  <c r="V160" i="9" s="1"/>
  <c r="X160" i="9" s="1"/>
  <c r="Q160" i="9"/>
  <c r="U160" i="9"/>
  <c r="W160" i="9"/>
  <c r="AA160" i="9"/>
  <c r="L161" i="9"/>
  <c r="O161" i="9"/>
  <c r="P161" i="9"/>
  <c r="V161" i="9" s="1"/>
  <c r="Q161" i="9"/>
  <c r="U161" i="9"/>
  <c r="AA161" i="9"/>
  <c r="L162" i="9"/>
  <c r="O162" i="9"/>
  <c r="P162" i="9"/>
  <c r="V162" i="9" s="1"/>
  <c r="Q162" i="9"/>
  <c r="R162" i="9" s="1"/>
  <c r="U162" i="9"/>
  <c r="AA162" i="9"/>
  <c r="L163" i="9"/>
  <c r="O163" i="9"/>
  <c r="P163" i="9"/>
  <c r="V163" i="9" s="1"/>
  <c r="Q163" i="9"/>
  <c r="W163" i="9" s="1"/>
  <c r="X163" i="9" s="1"/>
  <c r="U163" i="9"/>
  <c r="AA163" i="9"/>
  <c r="L164" i="9"/>
  <c r="O164" i="9"/>
  <c r="P164" i="9"/>
  <c r="Q164" i="9"/>
  <c r="R164" i="9" s="1"/>
  <c r="U164" i="9"/>
  <c r="V164" i="9"/>
  <c r="AA164" i="9"/>
  <c r="L165" i="9"/>
  <c r="O165" i="9"/>
  <c r="P165" i="9"/>
  <c r="Q165" i="9"/>
  <c r="W165" i="9" s="1"/>
  <c r="U165" i="9"/>
  <c r="AA165" i="9"/>
  <c r="J167" i="9"/>
  <c r="K167" i="9"/>
  <c r="M167" i="9"/>
  <c r="N167" i="9"/>
  <c r="S167" i="9"/>
  <c r="U167" i="9" s="1"/>
  <c r="T167" i="9"/>
  <c r="Y167" i="9"/>
  <c r="Z167" i="9"/>
  <c r="AA167" i="9" s="1"/>
  <c r="L168" i="9"/>
  <c r="O168" i="9"/>
  <c r="P168" i="9"/>
  <c r="V168" i="9" s="1"/>
  <c r="Q168" i="9"/>
  <c r="U168" i="9"/>
  <c r="AA168" i="9"/>
  <c r="L169" i="9"/>
  <c r="O169" i="9"/>
  <c r="P169" i="9"/>
  <c r="V169" i="9" s="1"/>
  <c r="Q169" i="9"/>
  <c r="U169" i="9"/>
  <c r="AA169" i="9"/>
  <c r="L170" i="9"/>
  <c r="O170" i="9"/>
  <c r="P170" i="9"/>
  <c r="Q170" i="9"/>
  <c r="U170" i="9"/>
  <c r="V170" i="9"/>
  <c r="AA170" i="9"/>
  <c r="J171" i="9"/>
  <c r="P171" i="9" s="1"/>
  <c r="V171" i="9" s="1"/>
  <c r="K171" i="9"/>
  <c r="Q171" i="9" s="1"/>
  <c r="M171" i="9"/>
  <c r="N171" i="9"/>
  <c r="O171" i="9" s="1"/>
  <c r="S171" i="9"/>
  <c r="T171" i="9"/>
  <c r="U171" i="9" s="1"/>
  <c r="Y171" i="9"/>
  <c r="Z171" i="9"/>
  <c r="AA171" i="9" s="1"/>
  <c r="L172" i="9"/>
  <c r="O172" i="9"/>
  <c r="P172" i="9"/>
  <c r="V172" i="9" s="1"/>
  <c r="Q172" i="9"/>
  <c r="R172" i="9" s="1"/>
  <c r="U172" i="9"/>
  <c r="AA172" i="9"/>
  <c r="L173" i="9"/>
  <c r="O173" i="9"/>
  <c r="P173" i="9"/>
  <c r="Q173" i="9"/>
  <c r="W173" i="9" s="1"/>
  <c r="U173" i="9"/>
  <c r="V173" i="9"/>
  <c r="AA173" i="9"/>
  <c r="L174" i="9"/>
  <c r="O174" i="9"/>
  <c r="P174" i="9"/>
  <c r="V174" i="9" s="1"/>
  <c r="Q174" i="9"/>
  <c r="U174" i="9"/>
  <c r="AA174" i="9"/>
  <c r="L175" i="9"/>
  <c r="O175" i="9"/>
  <c r="P175" i="9"/>
  <c r="V175" i="9" s="1"/>
  <c r="Q175" i="9"/>
  <c r="U175" i="9"/>
  <c r="AA175" i="9"/>
  <c r="L176" i="9"/>
  <c r="O176" i="9"/>
  <c r="P176" i="9"/>
  <c r="Q176" i="9"/>
  <c r="U176" i="9"/>
  <c r="V176" i="9"/>
  <c r="AA176" i="9"/>
  <c r="L177" i="9"/>
  <c r="O177" i="9"/>
  <c r="P177" i="9"/>
  <c r="V177" i="9" s="1"/>
  <c r="Q177" i="9"/>
  <c r="U177" i="9"/>
  <c r="W177" i="9"/>
  <c r="AA177" i="9"/>
  <c r="J178" i="9"/>
  <c r="K178" i="9"/>
  <c r="L178" i="9" s="1"/>
  <c r="M178" i="9"/>
  <c r="N178" i="9"/>
  <c r="O178" i="9" s="1"/>
  <c r="S178" i="9"/>
  <c r="T178" i="9"/>
  <c r="Y178" i="9"/>
  <c r="Z178" i="9"/>
  <c r="L179" i="9"/>
  <c r="O179" i="9"/>
  <c r="P179" i="9"/>
  <c r="Q179" i="9"/>
  <c r="U179" i="9"/>
  <c r="V179" i="9"/>
  <c r="AA179" i="9"/>
  <c r="L180" i="9"/>
  <c r="O180" i="9"/>
  <c r="P180" i="9"/>
  <c r="V180" i="9" s="1"/>
  <c r="Q180" i="9"/>
  <c r="U180" i="9"/>
  <c r="AA180" i="9"/>
  <c r="L181" i="9"/>
  <c r="O181" i="9"/>
  <c r="P181" i="9"/>
  <c r="V181" i="9" s="1"/>
  <c r="Q181" i="9"/>
  <c r="U181" i="9"/>
  <c r="AA181" i="9"/>
  <c r="L182" i="9"/>
  <c r="O182" i="9"/>
  <c r="P182" i="9"/>
  <c r="R182" i="9" s="1"/>
  <c r="Q182" i="9"/>
  <c r="U182" i="9"/>
  <c r="W182" i="9"/>
  <c r="AA182" i="9"/>
  <c r="L183" i="9"/>
  <c r="O183" i="9"/>
  <c r="P183" i="9"/>
  <c r="V183" i="9" s="1"/>
  <c r="Q183" i="9"/>
  <c r="U183" i="9"/>
  <c r="AA183" i="9"/>
  <c r="L184" i="9"/>
  <c r="O184" i="9"/>
  <c r="P184" i="9"/>
  <c r="Q184" i="9"/>
  <c r="W184" i="9" s="1"/>
  <c r="U184" i="9"/>
  <c r="V184" i="9"/>
  <c r="AA184" i="9"/>
  <c r="L185" i="9"/>
  <c r="O185" i="9"/>
  <c r="P185" i="9"/>
  <c r="V185" i="9" s="1"/>
  <c r="Q185" i="9"/>
  <c r="W185" i="9" s="1"/>
  <c r="U185" i="9"/>
  <c r="AA185" i="9"/>
  <c r="J186" i="9"/>
  <c r="K186" i="9"/>
  <c r="M186" i="9"/>
  <c r="N186" i="9"/>
  <c r="S186" i="9"/>
  <c r="T186" i="9"/>
  <c r="Y186" i="9"/>
  <c r="Z186" i="9"/>
  <c r="AA186" i="9" s="1"/>
  <c r="L187" i="9"/>
  <c r="O187" i="9"/>
  <c r="P187" i="9"/>
  <c r="R187" i="9" s="1"/>
  <c r="Q187" i="9"/>
  <c r="U187" i="9"/>
  <c r="W187" i="9"/>
  <c r="AA187" i="9"/>
  <c r="L188" i="9"/>
  <c r="O188" i="9"/>
  <c r="P188" i="9"/>
  <c r="Q188" i="9"/>
  <c r="U188" i="9"/>
  <c r="V188" i="9"/>
  <c r="AA188" i="9"/>
  <c r="L189" i="9"/>
  <c r="O189" i="9"/>
  <c r="P189" i="9"/>
  <c r="Q189" i="9"/>
  <c r="U189" i="9"/>
  <c r="V189" i="9"/>
  <c r="AA189" i="9"/>
  <c r="J190" i="9"/>
  <c r="K190" i="9"/>
  <c r="M190" i="9"/>
  <c r="N190" i="9"/>
  <c r="S190" i="9"/>
  <c r="U190" i="9" s="1"/>
  <c r="T190" i="9"/>
  <c r="Y190" i="9"/>
  <c r="Z190" i="9"/>
  <c r="AA190" i="9" s="1"/>
  <c r="L191" i="9"/>
  <c r="O191" i="9"/>
  <c r="P191" i="9"/>
  <c r="V191" i="9" s="1"/>
  <c r="Q191" i="9"/>
  <c r="W191" i="9" s="1"/>
  <c r="U191" i="9"/>
  <c r="X191" i="9"/>
  <c r="AA191" i="9"/>
  <c r="L192" i="9"/>
  <c r="O192" i="9"/>
  <c r="P192" i="9"/>
  <c r="Q192" i="9"/>
  <c r="W192" i="9" s="1"/>
  <c r="U192" i="9"/>
  <c r="V192" i="9"/>
  <c r="AA192" i="9"/>
  <c r="L193" i="9"/>
  <c r="O193" i="9"/>
  <c r="P193" i="9"/>
  <c r="Q193" i="9"/>
  <c r="W193" i="9" s="1"/>
  <c r="U193" i="9"/>
  <c r="AA193" i="9"/>
  <c r="L194" i="9"/>
  <c r="O194" i="9"/>
  <c r="P194" i="9"/>
  <c r="V194" i="9" s="1"/>
  <c r="Q194" i="9"/>
  <c r="W194" i="9" s="1"/>
  <c r="R194" i="9"/>
  <c r="U194" i="9"/>
  <c r="AA194" i="9"/>
  <c r="L195" i="9"/>
  <c r="O195" i="9"/>
  <c r="P195" i="9"/>
  <c r="V195" i="9" s="1"/>
  <c r="Q195" i="9"/>
  <c r="R195" i="9" s="1"/>
  <c r="U195" i="9"/>
  <c r="AA195" i="9"/>
  <c r="J197" i="9"/>
  <c r="P197" i="9" s="1"/>
  <c r="V197" i="9" s="1"/>
  <c r="K197" i="9"/>
  <c r="M197" i="9"/>
  <c r="M196" i="9" s="1"/>
  <c r="N197" i="9"/>
  <c r="S197" i="9"/>
  <c r="S196" i="9" s="1"/>
  <c r="T197" i="9"/>
  <c r="Y197" i="9"/>
  <c r="Y196" i="9" s="1"/>
  <c r="Z197" i="9"/>
  <c r="Z196" i="9" s="1"/>
  <c r="L198" i="9"/>
  <c r="O198" i="9"/>
  <c r="P198" i="9"/>
  <c r="V198" i="9" s="1"/>
  <c r="Q198" i="9"/>
  <c r="R198" i="9" s="1"/>
  <c r="U198" i="9"/>
  <c r="AA198" i="9"/>
  <c r="L199" i="9"/>
  <c r="O199" i="9"/>
  <c r="P199" i="9"/>
  <c r="V199" i="9" s="1"/>
  <c r="Q199" i="9"/>
  <c r="W199" i="9" s="1"/>
  <c r="U199" i="9"/>
  <c r="AA199" i="9"/>
  <c r="L200" i="9"/>
  <c r="O200" i="9"/>
  <c r="P200" i="9"/>
  <c r="R200" i="9" s="1"/>
  <c r="Q200" i="9"/>
  <c r="U200" i="9"/>
  <c r="W200" i="9"/>
  <c r="AA200" i="9"/>
  <c r="L201" i="9"/>
  <c r="O201" i="9"/>
  <c r="P201" i="9"/>
  <c r="R201" i="9" s="1"/>
  <c r="Q201" i="9"/>
  <c r="U201" i="9"/>
  <c r="W201" i="9"/>
  <c r="AA201" i="9"/>
  <c r="L202" i="9"/>
  <c r="O202" i="9"/>
  <c r="P202" i="9"/>
  <c r="V202" i="9" s="1"/>
  <c r="Q202" i="9"/>
  <c r="W202" i="9" s="1"/>
  <c r="U202" i="9"/>
  <c r="AA202" i="9"/>
  <c r="L203" i="9"/>
  <c r="O203" i="9"/>
  <c r="P203" i="9"/>
  <c r="Q203" i="9"/>
  <c r="W203" i="9" s="1"/>
  <c r="X203" i="9" s="1"/>
  <c r="R203" i="9"/>
  <c r="U203" i="9"/>
  <c r="V203" i="9"/>
  <c r="AA203" i="9"/>
  <c r="L204" i="9"/>
  <c r="O204" i="9"/>
  <c r="P204" i="9"/>
  <c r="Q204" i="9"/>
  <c r="U204" i="9"/>
  <c r="V204" i="9"/>
  <c r="AA204" i="9"/>
  <c r="L205" i="9"/>
  <c r="O205" i="9"/>
  <c r="P205" i="9"/>
  <c r="Q205" i="9"/>
  <c r="U205" i="9"/>
  <c r="V205" i="9"/>
  <c r="AA205" i="9"/>
  <c r="L206" i="9"/>
  <c r="O206" i="9"/>
  <c r="P206" i="9"/>
  <c r="Q206" i="9"/>
  <c r="U206" i="9"/>
  <c r="W206" i="9"/>
  <c r="AA206" i="9"/>
  <c r="L207" i="9"/>
  <c r="O207" i="9"/>
  <c r="P207" i="9"/>
  <c r="Q207" i="9"/>
  <c r="W207" i="9" s="1"/>
  <c r="U207" i="9"/>
  <c r="AA207" i="9"/>
  <c r="L208" i="9"/>
  <c r="O208" i="9"/>
  <c r="P208" i="9"/>
  <c r="Q208" i="9"/>
  <c r="W208" i="9" s="1"/>
  <c r="U208" i="9"/>
  <c r="AA208" i="9"/>
  <c r="L209" i="9"/>
  <c r="O209" i="9"/>
  <c r="P209" i="9"/>
  <c r="V209" i="9" s="1"/>
  <c r="X209" i="9" s="1"/>
  <c r="Q209" i="9"/>
  <c r="U209" i="9"/>
  <c r="W209" i="9"/>
  <c r="AA209" i="9"/>
  <c r="L210" i="9"/>
  <c r="O210" i="9"/>
  <c r="P210" i="9"/>
  <c r="V210" i="9" s="1"/>
  <c r="Q210" i="9"/>
  <c r="U210" i="9"/>
  <c r="AA210" i="9"/>
  <c r="L211" i="9"/>
  <c r="O211" i="9"/>
  <c r="P211" i="9"/>
  <c r="R211" i="9" s="1"/>
  <c r="Q211" i="9"/>
  <c r="U211" i="9"/>
  <c r="W211" i="9"/>
  <c r="AA211" i="9"/>
  <c r="L212" i="9"/>
  <c r="O212" i="9"/>
  <c r="P212" i="9"/>
  <c r="V212" i="9" s="1"/>
  <c r="Q212" i="9"/>
  <c r="U212" i="9"/>
  <c r="AA212" i="9"/>
  <c r="L213" i="9"/>
  <c r="O213" i="9"/>
  <c r="P213" i="9"/>
  <c r="R213" i="9" s="1"/>
  <c r="Q213" i="9"/>
  <c r="W213" i="9" s="1"/>
  <c r="U213" i="9"/>
  <c r="AA213" i="9"/>
  <c r="L214" i="9"/>
  <c r="O214" i="9"/>
  <c r="P214" i="9"/>
  <c r="R214" i="9" s="1"/>
  <c r="Q214" i="9"/>
  <c r="U214" i="9"/>
  <c r="W214" i="9"/>
  <c r="AA214" i="9"/>
  <c r="L215" i="9"/>
  <c r="O215" i="9"/>
  <c r="P215" i="9"/>
  <c r="V215" i="9" s="1"/>
  <c r="Q215" i="9"/>
  <c r="U215" i="9"/>
  <c r="AA215" i="9"/>
  <c r="L216" i="9"/>
  <c r="O216" i="9"/>
  <c r="P216" i="9"/>
  <c r="V216" i="9" s="1"/>
  <c r="Q216" i="9"/>
  <c r="U216" i="9"/>
  <c r="AA216" i="9"/>
  <c r="L217" i="9"/>
  <c r="O217" i="9"/>
  <c r="P217" i="9"/>
  <c r="R217" i="9" s="1"/>
  <c r="Q217" i="9"/>
  <c r="W217" i="9" s="1"/>
  <c r="U217" i="9"/>
  <c r="AA217" i="9"/>
  <c r="L218" i="9"/>
  <c r="O218" i="9"/>
  <c r="P218" i="9"/>
  <c r="Q218" i="9"/>
  <c r="U218" i="9"/>
  <c r="V218" i="9"/>
  <c r="AA218" i="9"/>
  <c r="J220" i="9"/>
  <c r="K220" i="9"/>
  <c r="L220" i="9" s="1"/>
  <c r="M220" i="9"/>
  <c r="O220" i="9" s="1"/>
  <c r="N220" i="9"/>
  <c r="P220" i="9"/>
  <c r="S220" i="9"/>
  <c r="T220" i="9"/>
  <c r="Y220" i="9"/>
  <c r="AA220" i="9" s="1"/>
  <c r="Z220" i="9"/>
  <c r="L221" i="9"/>
  <c r="O221" i="9"/>
  <c r="P221" i="9"/>
  <c r="V221" i="9" s="1"/>
  <c r="Q221" i="9"/>
  <c r="W221" i="9" s="1"/>
  <c r="R221" i="9"/>
  <c r="U221" i="9"/>
  <c r="AA221" i="9"/>
  <c r="L222" i="9"/>
  <c r="O222" i="9"/>
  <c r="P222" i="9"/>
  <c r="Q222" i="9"/>
  <c r="W222" i="9" s="1"/>
  <c r="U222" i="9"/>
  <c r="AA222" i="9"/>
  <c r="L223" i="9"/>
  <c r="O223" i="9"/>
  <c r="P223" i="9"/>
  <c r="V223" i="9" s="1"/>
  <c r="Q223" i="9"/>
  <c r="U223" i="9"/>
  <c r="W223" i="9"/>
  <c r="AA223" i="9"/>
  <c r="J224" i="9"/>
  <c r="K224" i="9"/>
  <c r="M224" i="9"/>
  <c r="N224" i="9"/>
  <c r="S224" i="9"/>
  <c r="T224" i="9"/>
  <c r="Y224" i="9"/>
  <c r="Z224" i="9"/>
  <c r="AA224" i="9"/>
  <c r="L225" i="9"/>
  <c r="O225" i="9"/>
  <c r="P225" i="9"/>
  <c r="Q225" i="9"/>
  <c r="U225" i="9"/>
  <c r="W225" i="9"/>
  <c r="AA225" i="9"/>
  <c r="L226" i="9"/>
  <c r="O226" i="9"/>
  <c r="P226" i="9"/>
  <c r="V226" i="9" s="1"/>
  <c r="Q226" i="9"/>
  <c r="U226" i="9"/>
  <c r="AA226" i="9"/>
  <c r="L227" i="9"/>
  <c r="O227" i="9"/>
  <c r="P227" i="9"/>
  <c r="V227" i="9" s="1"/>
  <c r="Q227" i="9"/>
  <c r="U227" i="9"/>
  <c r="AA227" i="9"/>
  <c r="L228" i="9"/>
  <c r="O228" i="9"/>
  <c r="P228" i="9"/>
  <c r="Q228" i="9"/>
  <c r="W228" i="9" s="1"/>
  <c r="U228" i="9"/>
  <c r="AA228" i="9"/>
  <c r="L229" i="9"/>
  <c r="O229" i="9"/>
  <c r="P229" i="9"/>
  <c r="V229" i="9" s="1"/>
  <c r="Q229" i="9"/>
  <c r="W229" i="9" s="1"/>
  <c r="X229" i="9" s="1"/>
  <c r="U229" i="9"/>
  <c r="AA229" i="9"/>
  <c r="L230" i="9"/>
  <c r="O230" i="9"/>
  <c r="P230" i="9"/>
  <c r="Q230" i="9"/>
  <c r="U230" i="9"/>
  <c r="V230" i="9"/>
  <c r="AA230" i="9"/>
  <c r="J231" i="9"/>
  <c r="K231" i="9"/>
  <c r="Q231" i="9" s="1"/>
  <c r="M231" i="9"/>
  <c r="O231" i="9" s="1"/>
  <c r="N231" i="9"/>
  <c r="S231" i="9"/>
  <c r="T231" i="9"/>
  <c r="U231" i="9" s="1"/>
  <c r="Y231" i="9"/>
  <c r="Z231" i="9"/>
  <c r="AA231" i="9" s="1"/>
  <c r="L232" i="9"/>
  <c r="O232" i="9"/>
  <c r="P232" i="9"/>
  <c r="Q232" i="9"/>
  <c r="U232" i="9"/>
  <c r="V232" i="9"/>
  <c r="AA232" i="9"/>
  <c r="L233" i="9"/>
  <c r="O233" i="9"/>
  <c r="P233" i="9"/>
  <c r="Q233" i="9"/>
  <c r="R233" i="9" s="1"/>
  <c r="U233" i="9"/>
  <c r="V233" i="9"/>
  <c r="AA233" i="9"/>
  <c r="L234" i="9"/>
  <c r="O234" i="9"/>
  <c r="P234" i="9"/>
  <c r="V234" i="9" s="1"/>
  <c r="Q234" i="9"/>
  <c r="U234" i="9"/>
  <c r="AA234" i="9"/>
  <c r="L235" i="9"/>
  <c r="O235" i="9"/>
  <c r="P235" i="9"/>
  <c r="Q235" i="9"/>
  <c r="W235" i="9" s="1"/>
  <c r="U235" i="9"/>
  <c r="AA235" i="9"/>
  <c r="J236" i="9"/>
  <c r="K236" i="9"/>
  <c r="Q236" i="9" s="1"/>
  <c r="M236" i="9"/>
  <c r="O236" i="9" s="1"/>
  <c r="N236" i="9"/>
  <c r="S236" i="9"/>
  <c r="T236" i="9"/>
  <c r="W236" i="9" s="1"/>
  <c r="Y236" i="9"/>
  <c r="Z236" i="9"/>
  <c r="L237" i="9"/>
  <c r="O237" i="9"/>
  <c r="P237" i="9"/>
  <c r="V237" i="9" s="1"/>
  <c r="Q237" i="9"/>
  <c r="W237" i="9" s="1"/>
  <c r="U237" i="9"/>
  <c r="AA237" i="9"/>
  <c r="L238" i="9"/>
  <c r="O238" i="9"/>
  <c r="P238" i="9"/>
  <c r="Q238" i="9"/>
  <c r="R238" i="9" s="1"/>
  <c r="U238" i="9"/>
  <c r="V238" i="9"/>
  <c r="AA238" i="9"/>
  <c r="L239" i="9"/>
  <c r="O239" i="9"/>
  <c r="P239" i="9"/>
  <c r="V239" i="9" s="1"/>
  <c r="Q239" i="9"/>
  <c r="W239" i="9" s="1"/>
  <c r="U239" i="9"/>
  <c r="AA239" i="9"/>
  <c r="L240" i="9"/>
  <c r="O240" i="9"/>
  <c r="P240" i="9"/>
  <c r="Q240" i="9"/>
  <c r="U240" i="9"/>
  <c r="V240" i="9"/>
  <c r="AA240" i="9"/>
  <c r="J241" i="9"/>
  <c r="P241" i="9" s="1"/>
  <c r="V241" i="9" s="1"/>
  <c r="K241" i="9"/>
  <c r="M241" i="9"/>
  <c r="N241" i="9"/>
  <c r="O241" i="9" s="1"/>
  <c r="S241" i="9"/>
  <c r="T241" i="9"/>
  <c r="Y241" i="9"/>
  <c r="Z241" i="9"/>
  <c r="AA241" i="9"/>
  <c r="L242" i="9"/>
  <c r="O242" i="9"/>
  <c r="P242" i="9"/>
  <c r="V242" i="9" s="1"/>
  <c r="Q242" i="9"/>
  <c r="R242" i="9"/>
  <c r="U242" i="9"/>
  <c r="W242" i="9"/>
  <c r="X242" i="9" s="1"/>
  <c r="AA242" i="9"/>
  <c r="L243" i="9"/>
  <c r="O243" i="9"/>
  <c r="P243" i="9"/>
  <c r="V243" i="9" s="1"/>
  <c r="Q243" i="9"/>
  <c r="R243" i="9" s="1"/>
  <c r="U243" i="9"/>
  <c r="W243" i="9"/>
  <c r="AA243" i="9"/>
  <c r="L244" i="9"/>
  <c r="O244" i="9"/>
  <c r="P244" i="9"/>
  <c r="Q244" i="9"/>
  <c r="U244" i="9"/>
  <c r="V244" i="9"/>
  <c r="W244" i="9"/>
  <c r="AA244" i="9"/>
  <c r="L245" i="9"/>
  <c r="O245" i="9"/>
  <c r="P245" i="9"/>
  <c r="V245" i="9" s="1"/>
  <c r="Q245" i="9"/>
  <c r="W245" i="9" s="1"/>
  <c r="R245" i="9"/>
  <c r="U245" i="9"/>
  <c r="AA245" i="9"/>
  <c r="L246" i="9"/>
  <c r="O246" i="9"/>
  <c r="P246" i="9"/>
  <c r="R246" i="9" s="1"/>
  <c r="Q246" i="9"/>
  <c r="U246" i="9"/>
  <c r="W246" i="9"/>
  <c r="AA246" i="9"/>
  <c r="L247" i="9"/>
  <c r="O247" i="9"/>
  <c r="P247" i="9"/>
  <c r="V247" i="9" s="1"/>
  <c r="Q247" i="9"/>
  <c r="W247" i="9" s="1"/>
  <c r="U247" i="9"/>
  <c r="AA247" i="9"/>
  <c r="J248" i="9"/>
  <c r="K248" i="9"/>
  <c r="M248" i="9"/>
  <c r="N248" i="9"/>
  <c r="S248" i="9"/>
  <c r="U248" i="9" s="1"/>
  <c r="T248" i="9"/>
  <c r="Y248" i="9"/>
  <c r="Z248" i="9"/>
  <c r="AA248" i="9" s="1"/>
  <c r="L249" i="9"/>
  <c r="O249" i="9"/>
  <c r="P249" i="9"/>
  <c r="Q249" i="9"/>
  <c r="U249" i="9"/>
  <c r="V249" i="9"/>
  <c r="AA249" i="9"/>
  <c r="L250" i="9"/>
  <c r="O250" i="9"/>
  <c r="P250" i="9"/>
  <c r="V250" i="9" s="1"/>
  <c r="Q250" i="9"/>
  <c r="U250" i="9"/>
  <c r="AA250" i="9"/>
  <c r="L251" i="9"/>
  <c r="O251" i="9"/>
  <c r="P251" i="9"/>
  <c r="V251" i="9" s="1"/>
  <c r="Q251" i="9"/>
  <c r="R251" i="9"/>
  <c r="U251" i="9"/>
  <c r="W251" i="9"/>
  <c r="AA251" i="9"/>
  <c r="L252" i="9"/>
  <c r="O252" i="9"/>
  <c r="P252" i="9"/>
  <c r="Q252" i="9"/>
  <c r="W252" i="9" s="1"/>
  <c r="U252" i="9"/>
  <c r="AA252" i="9"/>
  <c r="L253" i="9"/>
  <c r="O253" i="9"/>
  <c r="P253" i="9"/>
  <c r="V253" i="9" s="1"/>
  <c r="Q253" i="9"/>
  <c r="W253" i="9" s="1"/>
  <c r="U253" i="9"/>
  <c r="AA253" i="9"/>
  <c r="L254" i="9"/>
  <c r="O254" i="9"/>
  <c r="P254" i="9"/>
  <c r="V254" i="9" s="1"/>
  <c r="Q254" i="9"/>
  <c r="U254" i="9"/>
  <c r="AA254" i="9"/>
  <c r="L256" i="9"/>
  <c r="O256" i="9"/>
  <c r="P256" i="9"/>
  <c r="V256" i="9" s="1"/>
  <c r="Q256" i="9"/>
  <c r="U256" i="9"/>
  <c r="AA256" i="9"/>
  <c r="L257" i="9"/>
  <c r="O257" i="9"/>
  <c r="P257" i="9"/>
  <c r="Q257" i="9"/>
  <c r="U257" i="9"/>
  <c r="W257" i="9"/>
  <c r="AA257" i="9"/>
  <c r="L258" i="9"/>
  <c r="O258" i="9"/>
  <c r="P258" i="9"/>
  <c r="V258" i="9" s="1"/>
  <c r="Q258" i="9"/>
  <c r="R258" i="9"/>
  <c r="U258" i="9"/>
  <c r="W258" i="9"/>
  <c r="X258" i="9" s="1"/>
  <c r="AA258" i="9"/>
  <c r="L259" i="9"/>
  <c r="O259" i="9"/>
  <c r="P259" i="9"/>
  <c r="V259" i="9" s="1"/>
  <c r="Q259" i="9"/>
  <c r="U259" i="9"/>
  <c r="AA259" i="9"/>
  <c r="L260" i="9"/>
  <c r="O260" i="9"/>
  <c r="P260" i="9"/>
  <c r="V260" i="9" s="1"/>
  <c r="Q260" i="9"/>
  <c r="U260" i="9"/>
  <c r="AA260" i="9"/>
  <c r="L261" i="9"/>
  <c r="O261" i="9"/>
  <c r="P261" i="9"/>
  <c r="Q261" i="9"/>
  <c r="W261" i="9" s="1"/>
  <c r="U261" i="9"/>
  <c r="AA261" i="9"/>
  <c r="L262" i="9"/>
  <c r="O262" i="9"/>
  <c r="P262" i="9"/>
  <c r="Q262" i="9"/>
  <c r="U262" i="9"/>
  <c r="W262" i="9"/>
  <c r="AA262" i="9"/>
  <c r="L263" i="9"/>
  <c r="O263" i="9"/>
  <c r="P263" i="9"/>
  <c r="V263" i="9" s="1"/>
  <c r="Q263" i="9"/>
  <c r="W263" i="9" s="1"/>
  <c r="U263" i="9"/>
  <c r="AA263" i="9"/>
  <c r="J264" i="9"/>
  <c r="K264" i="9"/>
  <c r="L264" i="9" s="1"/>
  <c r="M264" i="9"/>
  <c r="N264" i="9"/>
  <c r="O264" i="9"/>
  <c r="S264" i="9"/>
  <c r="T264" i="9"/>
  <c r="Y264" i="9"/>
  <c r="Z264" i="9"/>
  <c r="AA264" i="9"/>
  <c r="L265" i="9"/>
  <c r="O265" i="9"/>
  <c r="P265" i="9"/>
  <c r="R265" i="9" s="1"/>
  <c r="Q265" i="9"/>
  <c r="U265" i="9"/>
  <c r="W265" i="9"/>
  <c r="AA265" i="9"/>
  <c r="L266" i="9"/>
  <c r="O266" i="9"/>
  <c r="P266" i="9"/>
  <c r="V266" i="9" s="1"/>
  <c r="Q266" i="9"/>
  <c r="U266" i="9"/>
  <c r="AA266" i="9"/>
  <c r="L267" i="9"/>
  <c r="O267" i="9"/>
  <c r="P267" i="9"/>
  <c r="Q267" i="9"/>
  <c r="R267" i="9" s="1"/>
  <c r="U267" i="9"/>
  <c r="V267" i="9"/>
  <c r="AA267" i="9"/>
  <c r="L268" i="9"/>
  <c r="O268" i="9"/>
  <c r="P268" i="9"/>
  <c r="Q268" i="9"/>
  <c r="U268" i="9"/>
  <c r="V268" i="9"/>
  <c r="W268" i="9"/>
  <c r="X268" i="9" s="1"/>
  <c r="AA268" i="9"/>
  <c r="L269" i="9"/>
  <c r="O269" i="9"/>
  <c r="P269" i="9"/>
  <c r="V269" i="9" s="1"/>
  <c r="Q269" i="9"/>
  <c r="W269" i="9" s="1"/>
  <c r="X269" i="9" s="1"/>
  <c r="U269" i="9"/>
  <c r="AA269" i="9"/>
  <c r="L270" i="9"/>
  <c r="O270" i="9"/>
  <c r="P270" i="9"/>
  <c r="Q270" i="9"/>
  <c r="U270" i="9"/>
  <c r="W270" i="9"/>
  <c r="AA270" i="9"/>
  <c r="L271" i="9"/>
  <c r="O271" i="9"/>
  <c r="P271" i="9"/>
  <c r="V271" i="9" s="1"/>
  <c r="Q271" i="9"/>
  <c r="W271" i="9" s="1"/>
  <c r="X271" i="9" s="1"/>
  <c r="U271" i="9"/>
  <c r="AA271" i="9"/>
  <c r="L272" i="9"/>
  <c r="O272" i="9"/>
  <c r="P272" i="9"/>
  <c r="V272" i="9" s="1"/>
  <c r="Q272" i="9"/>
  <c r="U272" i="9"/>
  <c r="AA272" i="9"/>
  <c r="L273" i="9"/>
  <c r="O273" i="9"/>
  <c r="P273" i="9"/>
  <c r="Q273" i="9"/>
  <c r="W273" i="9" s="1"/>
  <c r="U273" i="9"/>
  <c r="AA273" i="9"/>
  <c r="L274" i="9"/>
  <c r="O274" i="9"/>
  <c r="P274" i="9"/>
  <c r="Q274" i="9"/>
  <c r="U274" i="9"/>
  <c r="V274" i="9"/>
  <c r="AA274" i="9"/>
  <c r="L275" i="9"/>
  <c r="O275" i="9"/>
  <c r="P275" i="9"/>
  <c r="Q275" i="9"/>
  <c r="W275" i="9" s="1"/>
  <c r="U275" i="9"/>
  <c r="AA275" i="9"/>
  <c r="J277" i="9"/>
  <c r="P277" i="9" s="1"/>
  <c r="K277" i="9"/>
  <c r="K276" i="9" s="1"/>
  <c r="M277" i="9"/>
  <c r="N277" i="9"/>
  <c r="S277" i="9"/>
  <c r="S276" i="9" s="1"/>
  <c r="T277" i="9"/>
  <c r="Y277" i="9"/>
  <c r="Z277" i="9"/>
  <c r="L278" i="9"/>
  <c r="O278" i="9"/>
  <c r="P278" i="9"/>
  <c r="V278" i="9" s="1"/>
  <c r="Q278" i="9"/>
  <c r="R278" i="9" s="1"/>
  <c r="U278" i="9"/>
  <c r="AA278" i="9"/>
  <c r="L279" i="9"/>
  <c r="O279" i="9"/>
  <c r="P279" i="9"/>
  <c r="Q279" i="9"/>
  <c r="W279" i="9" s="1"/>
  <c r="X279" i="9" s="1"/>
  <c r="U279" i="9"/>
  <c r="V279" i="9"/>
  <c r="AA279" i="9"/>
  <c r="L280" i="9"/>
  <c r="O280" i="9"/>
  <c r="P280" i="9"/>
  <c r="V280" i="9" s="1"/>
  <c r="Q280" i="9"/>
  <c r="U280" i="9"/>
  <c r="W280" i="9"/>
  <c r="AA280" i="9"/>
  <c r="J281" i="9"/>
  <c r="K281" i="9"/>
  <c r="M281" i="9"/>
  <c r="M276" i="9" s="1"/>
  <c r="N281" i="9"/>
  <c r="S281" i="9"/>
  <c r="T281" i="9"/>
  <c r="Y281" i="9"/>
  <c r="Y276" i="9" s="1"/>
  <c r="Y255" i="9" s="1"/>
  <c r="Z281" i="9"/>
  <c r="L282" i="9"/>
  <c r="O282" i="9"/>
  <c r="P282" i="9"/>
  <c r="Q282" i="9"/>
  <c r="R282" i="9" s="1"/>
  <c r="U282" i="9"/>
  <c r="V282" i="9"/>
  <c r="AA282" i="9"/>
  <c r="L283" i="9"/>
  <c r="O283" i="9"/>
  <c r="P283" i="9"/>
  <c r="R283" i="9" s="1"/>
  <c r="Q283" i="9"/>
  <c r="W283" i="9" s="1"/>
  <c r="U283" i="9"/>
  <c r="AA283" i="9"/>
  <c r="L284" i="9"/>
  <c r="O284" i="9"/>
  <c r="P284" i="9"/>
  <c r="Q284" i="9"/>
  <c r="U284" i="9"/>
  <c r="V284" i="9"/>
  <c r="AA284" i="9"/>
  <c r="L285" i="9"/>
  <c r="O285" i="9"/>
  <c r="P285" i="9"/>
  <c r="Q285" i="9"/>
  <c r="W285" i="9" s="1"/>
  <c r="U285" i="9"/>
  <c r="AA285" i="9"/>
  <c r="L286" i="9"/>
  <c r="O286" i="9"/>
  <c r="P286" i="9"/>
  <c r="Q286" i="9"/>
  <c r="R286" i="9" s="1"/>
  <c r="U286" i="9"/>
  <c r="V286" i="9"/>
  <c r="AA286" i="9"/>
  <c r="L287" i="9"/>
  <c r="O287" i="9"/>
  <c r="P287" i="9"/>
  <c r="Q287" i="9"/>
  <c r="W287" i="9" s="1"/>
  <c r="U287" i="9"/>
  <c r="AA287" i="9"/>
  <c r="L288" i="9"/>
  <c r="O288" i="9"/>
  <c r="P288" i="9"/>
  <c r="V288" i="9" s="1"/>
  <c r="Q288" i="9"/>
  <c r="U288" i="9"/>
  <c r="W288" i="9"/>
  <c r="AA288" i="9"/>
  <c r="L289" i="9"/>
  <c r="O289" i="9"/>
  <c r="P289" i="9"/>
  <c r="Q289" i="9"/>
  <c r="W289" i="9" s="1"/>
  <c r="U289" i="9"/>
  <c r="AA289" i="9"/>
  <c r="L290" i="9"/>
  <c r="O290" i="9"/>
  <c r="P290" i="9"/>
  <c r="Q290" i="9"/>
  <c r="R290" i="9" s="1"/>
  <c r="U290" i="9"/>
  <c r="V290" i="9"/>
  <c r="AA290" i="9"/>
  <c r="J291" i="9"/>
  <c r="L291" i="9" s="1"/>
  <c r="K291" i="9"/>
  <c r="M291" i="9"/>
  <c r="N291" i="9"/>
  <c r="O291" i="9" s="1"/>
  <c r="P291" i="9"/>
  <c r="V291" i="9" s="1"/>
  <c r="S291" i="9"/>
  <c r="T291" i="9"/>
  <c r="U291" i="9" s="1"/>
  <c r="Y291" i="9"/>
  <c r="Z291" i="9"/>
  <c r="AA291" i="9" s="1"/>
  <c r="L292" i="9"/>
  <c r="O292" i="9"/>
  <c r="P292" i="9"/>
  <c r="V292" i="9" s="1"/>
  <c r="Q292" i="9"/>
  <c r="U292" i="9"/>
  <c r="AA292" i="9"/>
  <c r="L293" i="9"/>
  <c r="O293" i="9"/>
  <c r="P293" i="9"/>
  <c r="Q293" i="9"/>
  <c r="R293" i="9"/>
  <c r="U293" i="9"/>
  <c r="V293" i="9"/>
  <c r="W293" i="9"/>
  <c r="AA293" i="9"/>
  <c r="L294" i="9"/>
  <c r="O294" i="9"/>
  <c r="P294" i="9"/>
  <c r="V294" i="9" s="1"/>
  <c r="Q294" i="9"/>
  <c r="R294" i="9" s="1"/>
  <c r="U294" i="9"/>
  <c r="AA294" i="9"/>
  <c r="L295" i="9"/>
  <c r="O295" i="9"/>
  <c r="P295" i="9"/>
  <c r="R295" i="9" s="1"/>
  <c r="Q295" i="9"/>
  <c r="U295" i="9"/>
  <c r="W295" i="9"/>
  <c r="AA295" i="9"/>
  <c r="L296" i="9"/>
  <c r="O296" i="9"/>
  <c r="P296" i="9"/>
  <c r="Q296" i="9"/>
  <c r="R296" i="9" s="1"/>
  <c r="U296" i="9"/>
  <c r="V296" i="9"/>
  <c r="W296" i="9"/>
  <c r="X296" i="9" s="1"/>
  <c r="AA296" i="9"/>
  <c r="L297" i="9"/>
  <c r="O297" i="9"/>
  <c r="P297" i="9"/>
  <c r="V297" i="9" s="1"/>
  <c r="Q297" i="9"/>
  <c r="U297" i="9"/>
  <c r="AA297" i="9"/>
  <c r="L298" i="9"/>
  <c r="O298" i="9"/>
  <c r="P298" i="9"/>
  <c r="V298" i="9" s="1"/>
  <c r="Q298" i="9"/>
  <c r="U298" i="9"/>
  <c r="AA298" i="9"/>
  <c r="L299" i="9"/>
  <c r="O299" i="9"/>
  <c r="P299" i="9"/>
  <c r="Q299" i="9"/>
  <c r="U299" i="9"/>
  <c r="W299" i="9"/>
  <c r="AA299" i="9"/>
  <c r="L300" i="9"/>
  <c r="O300" i="9"/>
  <c r="P300" i="9"/>
  <c r="V300" i="9" s="1"/>
  <c r="Q300" i="9"/>
  <c r="U300" i="9"/>
  <c r="AA300" i="9"/>
  <c r="L301" i="9"/>
  <c r="O301" i="9"/>
  <c r="P301" i="9"/>
  <c r="Q301" i="9"/>
  <c r="U301" i="9"/>
  <c r="V301" i="9"/>
  <c r="AA301" i="9"/>
  <c r="J302" i="9"/>
  <c r="P302" i="9" s="1"/>
  <c r="K302" i="9"/>
  <c r="L302" i="9" s="1"/>
  <c r="M302" i="9"/>
  <c r="N302" i="9"/>
  <c r="S302" i="9"/>
  <c r="U302" i="9" s="1"/>
  <c r="T302" i="9"/>
  <c r="Y302" i="9"/>
  <c r="AA302" i="9" s="1"/>
  <c r="Z302" i="9"/>
  <c r="L303" i="9"/>
  <c r="O303" i="9"/>
  <c r="P303" i="9"/>
  <c r="Q303" i="9"/>
  <c r="W303" i="9" s="1"/>
  <c r="U303" i="9"/>
  <c r="AA303" i="9"/>
  <c r="L304" i="9"/>
  <c r="O304" i="9"/>
  <c r="P304" i="9"/>
  <c r="V304" i="9" s="1"/>
  <c r="Q304" i="9"/>
  <c r="U304" i="9"/>
  <c r="W304" i="9"/>
  <c r="AA304" i="9"/>
  <c r="L305" i="9"/>
  <c r="O305" i="9"/>
  <c r="P305" i="9"/>
  <c r="V305" i="9" s="1"/>
  <c r="Q305" i="9"/>
  <c r="W305" i="9" s="1"/>
  <c r="U305" i="9"/>
  <c r="AA305" i="9"/>
  <c r="L306" i="9"/>
  <c r="O306" i="9"/>
  <c r="P306" i="9"/>
  <c r="V306" i="9" s="1"/>
  <c r="Q306" i="9"/>
  <c r="W306" i="9" s="1"/>
  <c r="U306" i="9"/>
  <c r="AA306" i="9"/>
  <c r="L307" i="9"/>
  <c r="O307" i="9"/>
  <c r="P307" i="9"/>
  <c r="R307" i="9" s="1"/>
  <c r="Q307" i="9"/>
  <c r="W307" i="9" s="1"/>
  <c r="U307" i="9"/>
  <c r="V307" i="9"/>
  <c r="X307" i="9" s="1"/>
  <c r="AA307" i="9"/>
  <c r="L308" i="9"/>
  <c r="O308" i="9"/>
  <c r="P308" i="9"/>
  <c r="V308" i="9" s="1"/>
  <c r="Q308" i="9"/>
  <c r="U308" i="9"/>
  <c r="AA308" i="9"/>
  <c r="L309" i="9"/>
  <c r="O309" i="9"/>
  <c r="P309" i="9"/>
  <c r="R309" i="9" s="1"/>
  <c r="Q309" i="9"/>
  <c r="U309" i="9"/>
  <c r="W309" i="9"/>
  <c r="AA309" i="9"/>
  <c r="L310" i="9"/>
  <c r="O310" i="9"/>
  <c r="P310" i="9"/>
  <c r="V310" i="9" s="1"/>
  <c r="Q310" i="9"/>
  <c r="R310" i="9" s="1"/>
  <c r="U310" i="9"/>
  <c r="AA310" i="9"/>
  <c r="L311" i="9"/>
  <c r="O311" i="9"/>
  <c r="P311" i="9"/>
  <c r="V311" i="9" s="1"/>
  <c r="Q311" i="9"/>
  <c r="U311" i="9"/>
  <c r="AA311" i="9"/>
  <c r="L312" i="9"/>
  <c r="O312" i="9"/>
  <c r="P312" i="9"/>
  <c r="V312" i="9" s="1"/>
  <c r="Q312" i="9"/>
  <c r="R312" i="9" s="1"/>
  <c r="U312" i="9"/>
  <c r="AA312" i="9"/>
  <c r="L313" i="9"/>
  <c r="O313" i="9"/>
  <c r="P313" i="9"/>
  <c r="Q313" i="9"/>
  <c r="W313" i="9" s="1"/>
  <c r="R313" i="9"/>
  <c r="U313" i="9"/>
  <c r="V313" i="9"/>
  <c r="X313" i="9" s="1"/>
  <c r="AA313" i="9"/>
  <c r="S315" i="9"/>
  <c r="U315" i="9" s="1"/>
  <c r="T315" i="9"/>
  <c r="Y315" i="9"/>
  <c r="J316" i="9"/>
  <c r="K316" i="9"/>
  <c r="L316" i="9" s="1"/>
  <c r="M316" i="9"/>
  <c r="N316" i="9"/>
  <c r="P316" i="9"/>
  <c r="T316" i="9"/>
  <c r="Y316" i="9"/>
  <c r="Z316" i="9"/>
  <c r="J317" i="9"/>
  <c r="P317" i="9" s="1"/>
  <c r="V317" i="9" s="1"/>
  <c r="K317" i="9"/>
  <c r="M317" i="9"/>
  <c r="O317" i="9" s="1"/>
  <c r="N317" i="9"/>
  <c r="S317" i="9"/>
  <c r="T317" i="9"/>
  <c r="U317" i="9" s="1"/>
  <c r="Y317" i="9"/>
  <c r="AA317" i="9" s="1"/>
  <c r="Z317" i="9"/>
  <c r="J318" i="9"/>
  <c r="P318" i="9" s="1"/>
  <c r="K318" i="9"/>
  <c r="M318" i="9"/>
  <c r="O318" i="9" s="1"/>
  <c r="N318" i="9"/>
  <c r="Q318" i="9" s="1"/>
  <c r="S318" i="9"/>
  <c r="U318" i="9" s="1"/>
  <c r="T318" i="9"/>
  <c r="Y318" i="9"/>
  <c r="J319" i="9"/>
  <c r="K319" i="9"/>
  <c r="Q319" i="9" s="1"/>
  <c r="M319" i="9"/>
  <c r="N319" i="9"/>
  <c r="S319" i="9"/>
  <c r="T319" i="9"/>
  <c r="U319" i="9" s="1"/>
  <c r="Y319" i="9"/>
  <c r="Z319" i="9"/>
  <c r="J320" i="9"/>
  <c r="K320" i="9"/>
  <c r="Q320" i="9" s="1"/>
  <c r="M320" i="9"/>
  <c r="N320" i="9"/>
  <c r="S320" i="9"/>
  <c r="T320" i="9"/>
  <c r="U320" i="9" s="1"/>
  <c r="Y320" i="9"/>
  <c r="Z320" i="9"/>
  <c r="AA320" i="9" s="1"/>
  <c r="J321" i="9"/>
  <c r="P321" i="9" s="1"/>
  <c r="V321" i="9" s="1"/>
  <c r="K321" i="9"/>
  <c r="M321" i="9"/>
  <c r="N321" i="9"/>
  <c r="O321" i="9" s="1"/>
  <c r="S321" i="9"/>
  <c r="T321" i="9"/>
  <c r="Y321" i="9"/>
  <c r="Z321" i="9"/>
  <c r="AA321" i="9" s="1"/>
  <c r="J322" i="9"/>
  <c r="P322" i="9" s="1"/>
  <c r="K322" i="9"/>
  <c r="M322" i="9"/>
  <c r="N322" i="9"/>
  <c r="O322" i="9" s="1"/>
  <c r="S322" i="9"/>
  <c r="T322" i="9"/>
  <c r="Y322" i="9"/>
  <c r="Z322" i="9"/>
  <c r="AA322" i="9"/>
  <c r="J323" i="9"/>
  <c r="K323" i="9"/>
  <c r="L323" i="9"/>
  <c r="M323" i="9"/>
  <c r="N323" i="9"/>
  <c r="Q323" i="9" s="1"/>
  <c r="S323" i="9"/>
  <c r="T323" i="9"/>
  <c r="U323" i="9" s="1"/>
  <c r="Y323" i="9"/>
  <c r="Z323" i="9"/>
  <c r="AA323" i="9" s="1"/>
  <c r="L325" i="9"/>
  <c r="O325" i="9"/>
  <c r="P325" i="9"/>
  <c r="Q325" i="9"/>
  <c r="W325" i="9" s="1"/>
  <c r="U325" i="9"/>
  <c r="AA325" i="9"/>
  <c r="N326" i="9"/>
  <c r="L327" i="9"/>
  <c r="O327" i="9"/>
  <c r="P327" i="9"/>
  <c r="Q327" i="9"/>
  <c r="R327" i="9" s="1"/>
  <c r="U327" i="9"/>
  <c r="V327" i="9"/>
  <c r="W327" i="9"/>
  <c r="X327" i="9" s="1"/>
  <c r="AA327" i="9"/>
  <c r="L328" i="9"/>
  <c r="O328" i="9"/>
  <c r="P328" i="9"/>
  <c r="Q328" i="9"/>
  <c r="U328" i="9"/>
  <c r="V328" i="9"/>
  <c r="AA328" i="9"/>
  <c r="L329" i="9"/>
  <c r="O329" i="9"/>
  <c r="P329" i="9"/>
  <c r="Q329" i="9"/>
  <c r="W329" i="9" s="1"/>
  <c r="U329" i="9"/>
  <c r="V329" i="9"/>
  <c r="AA329" i="9"/>
  <c r="L330" i="9"/>
  <c r="O330" i="9"/>
  <c r="P330" i="9"/>
  <c r="V330" i="9" s="1"/>
  <c r="Q330" i="9"/>
  <c r="W330" i="9" s="1"/>
  <c r="X330" i="9" s="1"/>
  <c r="U330" i="9"/>
  <c r="AA330" i="9"/>
  <c r="L331" i="9"/>
  <c r="O331" i="9"/>
  <c r="P331" i="9"/>
  <c r="V331" i="9" s="1"/>
  <c r="Q331" i="9"/>
  <c r="W331" i="9" s="1"/>
  <c r="U331" i="9"/>
  <c r="AA331" i="9"/>
  <c r="L332" i="9"/>
  <c r="O332" i="9"/>
  <c r="P332" i="9"/>
  <c r="Q332" i="9"/>
  <c r="W332" i="9" s="1"/>
  <c r="U332" i="9"/>
  <c r="V332" i="9"/>
  <c r="AA332" i="9"/>
  <c r="L333" i="9"/>
  <c r="O333" i="9"/>
  <c r="P333" i="9"/>
  <c r="Q333" i="9"/>
  <c r="U333" i="9"/>
  <c r="W333" i="9"/>
  <c r="AA333" i="9"/>
  <c r="L334" i="9"/>
  <c r="O334" i="9"/>
  <c r="P334" i="9"/>
  <c r="Q334" i="9"/>
  <c r="W334" i="9" s="1"/>
  <c r="X334" i="9" s="1"/>
  <c r="U334" i="9"/>
  <c r="V334" i="9"/>
  <c r="AA334" i="9"/>
  <c r="L335" i="9"/>
  <c r="O335" i="9"/>
  <c r="P335" i="9"/>
  <c r="V335" i="9" s="1"/>
  <c r="Q335" i="9"/>
  <c r="U335" i="9"/>
  <c r="W335" i="9"/>
  <c r="X335" i="9" s="1"/>
  <c r="AA335" i="9"/>
  <c r="L336" i="9"/>
  <c r="O336" i="9"/>
  <c r="P336" i="9"/>
  <c r="V336" i="9" s="1"/>
  <c r="Q336" i="9"/>
  <c r="U336" i="9"/>
  <c r="AA336" i="9"/>
  <c r="L337" i="9"/>
  <c r="O337" i="9"/>
  <c r="P337" i="9"/>
  <c r="R337" i="9" s="1"/>
  <c r="Q337" i="9"/>
  <c r="W337" i="9" s="1"/>
  <c r="U337" i="9"/>
  <c r="AA337" i="9"/>
  <c r="L338" i="9"/>
  <c r="O338" i="9"/>
  <c r="P338" i="9"/>
  <c r="R338" i="9" s="1"/>
  <c r="Q338" i="9"/>
  <c r="W338" i="9" s="1"/>
  <c r="U338" i="9"/>
  <c r="AA338" i="9"/>
  <c r="L339" i="9"/>
  <c r="O339" i="9"/>
  <c r="P339" i="9"/>
  <c r="R339" i="9" s="1"/>
  <c r="Q339" i="9"/>
  <c r="W339" i="9" s="1"/>
  <c r="U339" i="9"/>
  <c r="AA339" i="9"/>
  <c r="L340" i="9"/>
  <c r="O340" i="9"/>
  <c r="P340" i="9"/>
  <c r="V340" i="9" s="1"/>
  <c r="Q340" i="9"/>
  <c r="U340" i="9"/>
  <c r="AA340" i="9"/>
  <c r="L341" i="9"/>
  <c r="O341" i="9"/>
  <c r="P341" i="9"/>
  <c r="Q341" i="9"/>
  <c r="W341" i="9" s="1"/>
  <c r="U341" i="9"/>
  <c r="AA341" i="9"/>
  <c r="L342" i="9"/>
  <c r="O342" i="9"/>
  <c r="P342" i="9"/>
  <c r="Q342" i="9"/>
  <c r="W342" i="9" s="1"/>
  <c r="R342" i="9"/>
  <c r="U342" i="9"/>
  <c r="V342" i="9"/>
  <c r="AA342" i="9"/>
  <c r="L343" i="9"/>
  <c r="O343" i="9"/>
  <c r="P343" i="9"/>
  <c r="V343" i="9" s="1"/>
  <c r="Q343" i="9"/>
  <c r="U343" i="9"/>
  <c r="AA343" i="9"/>
  <c r="L344" i="9"/>
  <c r="O344" i="9"/>
  <c r="P344" i="9"/>
  <c r="V344" i="9" s="1"/>
  <c r="Q344" i="9"/>
  <c r="U344" i="9"/>
  <c r="AA344" i="9"/>
  <c r="L345" i="9"/>
  <c r="O345" i="9"/>
  <c r="P345" i="9"/>
  <c r="V345" i="9" s="1"/>
  <c r="X345" i="9" s="1"/>
  <c r="Q345" i="9"/>
  <c r="R345" i="9"/>
  <c r="U345" i="9"/>
  <c r="W345" i="9"/>
  <c r="AA345" i="9"/>
  <c r="L346" i="9"/>
  <c r="O346" i="9"/>
  <c r="P346" i="9"/>
  <c r="Q346" i="9"/>
  <c r="W346" i="9" s="1"/>
  <c r="U346" i="9"/>
  <c r="V346" i="9"/>
  <c r="AA346" i="9"/>
  <c r="J347" i="9"/>
  <c r="J326" i="9" s="1"/>
  <c r="K347" i="9"/>
  <c r="K326" i="9" s="1"/>
  <c r="M347" i="9"/>
  <c r="N347" i="9"/>
  <c r="S347" i="9"/>
  <c r="S326" i="9" s="1"/>
  <c r="T347" i="9"/>
  <c r="T326" i="9" s="1"/>
  <c r="Y347" i="9"/>
  <c r="Y326" i="9" s="1"/>
  <c r="Z347" i="9"/>
  <c r="Z326" i="9" s="1"/>
  <c r="AA326" i="9" s="1"/>
  <c r="L348" i="9"/>
  <c r="O348" i="9"/>
  <c r="P348" i="9"/>
  <c r="Q348" i="9"/>
  <c r="R348" i="9" s="1"/>
  <c r="U348" i="9"/>
  <c r="V348" i="9"/>
  <c r="AA348" i="9"/>
  <c r="L349" i="9"/>
  <c r="O349" i="9"/>
  <c r="P349" i="9"/>
  <c r="Q349" i="9"/>
  <c r="W349" i="9" s="1"/>
  <c r="U349" i="9"/>
  <c r="AA349" i="9"/>
  <c r="L350" i="9"/>
  <c r="O350" i="9"/>
  <c r="P350" i="9"/>
  <c r="V350" i="9" s="1"/>
  <c r="Q350" i="9"/>
  <c r="W350" i="9" s="1"/>
  <c r="U350" i="9"/>
  <c r="AA350" i="9"/>
  <c r="L351" i="9"/>
  <c r="O351" i="9"/>
  <c r="P351" i="9"/>
  <c r="Q351" i="9"/>
  <c r="W351" i="9" s="1"/>
  <c r="X351" i="9" s="1"/>
  <c r="U351" i="9"/>
  <c r="V351" i="9"/>
  <c r="AA351" i="9"/>
  <c r="L352" i="9"/>
  <c r="O352" i="9"/>
  <c r="P352" i="9"/>
  <c r="V352" i="9" s="1"/>
  <c r="Q352" i="9"/>
  <c r="U352" i="9"/>
  <c r="AA352" i="9"/>
  <c r="J354" i="9"/>
  <c r="K354" i="9"/>
  <c r="M354" i="9"/>
  <c r="N354" i="9"/>
  <c r="S354" i="9"/>
  <c r="U354" i="9" s="1"/>
  <c r="T354" i="9"/>
  <c r="Y354" i="9"/>
  <c r="Z354" i="9"/>
  <c r="Z353" i="9" s="1"/>
  <c r="L355" i="9"/>
  <c r="O355" i="9"/>
  <c r="P355" i="9"/>
  <c r="V355" i="9" s="1"/>
  <c r="Q355" i="9"/>
  <c r="U355" i="9"/>
  <c r="AA355" i="9"/>
  <c r="L356" i="9"/>
  <c r="O356" i="9"/>
  <c r="P356" i="9"/>
  <c r="Q356" i="9"/>
  <c r="W356" i="9" s="1"/>
  <c r="U356" i="9"/>
  <c r="V356" i="9"/>
  <c r="AA356" i="9"/>
  <c r="L357" i="9"/>
  <c r="O357" i="9"/>
  <c r="P357" i="9"/>
  <c r="Q357" i="9"/>
  <c r="W357" i="9" s="1"/>
  <c r="U357" i="9"/>
  <c r="AA357" i="9"/>
  <c r="L358" i="9"/>
  <c r="O358" i="9"/>
  <c r="P358" i="9"/>
  <c r="R358" i="9" s="1"/>
  <c r="Q358" i="9"/>
  <c r="W358" i="9" s="1"/>
  <c r="U358" i="9"/>
  <c r="AA358" i="9"/>
  <c r="L359" i="9"/>
  <c r="O359" i="9"/>
  <c r="P359" i="9"/>
  <c r="V359" i="9" s="1"/>
  <c r="Q359" i="9"/>
  <c r="R359" i="9" s="1"/>
  <c r="U359" i="9"/>
  <c r="AA359" i="9"/>
  <c r="L360" i="9"/>
  <c r="O360" i="9"/>
  <c r="P360" i="9"/>
  <c r="V360" i="9" s="1"/>
  <c r="Q360" i="9"/>
  <c r="U360" i="9"/>
  <c r="AA360" i="9"/>
  <c r="L361" i="9"/>
  <c r="O361" i="9"/>
  <c r="P361" i="9"/>
  <c r="Q361" i="9"/>
  <c r="W361" i="9" s="1"/>
  <c r="U361" i="9"/>
  <c r="V361" i="9"/>
  <c r="AA361" i="9"/>
  <c r="L362" i="9"/>
  <c r="O362" i="9"/>
  <c r="P362" i="9"/>
  <c r="R362" i="9" s="1"/>
  <c r="Q362" i="9"/>
  <c r="U362" i="9"/>
  <c r="W362" i="9"/>
  <c r="AA362" i="9"/>
  <c r="L363" i="9"/>
  <c r="O363" i="9"/>
  <c r="P363" i="9"/>
  <c r="V363" i="9" s="1"/>
  <c r="Q363" i="9"/>
  <c r="R363" i="9" s="1"/>
  <c r="U363" i="9"/>
  <c r="AA363" i="9"/>
  <c r="L364" i="9"/>
  <c r="O364" i="9"/>
  <c r="P364" i="9"/>
  <c r="V364" i="9" s="1"/>
  <c r="Q364" i="9"/>
  <c r="U364" i="9"/>
  <c r="W364" i="9"/>
  <c r="AA364" i="9"/>
  <c r="L365" i="9"/>
  <c r="O365" i="9"/>
  <c r="P365" i="9"/>
  <c r="Q365" i="9"/>
  <c r="W365" i="9" s="1"/>
  <c r="U365" i="9"/>
  <c r="AA365" i="9"/>
  <c r="L366" i="9"/>
  <c r="O366" i="9"/>
  <c r="P366" i="9"/>
  <c r="V366" i="9" s="1"/>
  <c r="Q366" i="9"/>
  <c r="R366" i="9" s="1"/>
  <c r="U366" i="9"/>
  <c r="AA366" i="9"/>
  <c r="L367" i="9"/>
  <c r="O367" i="9"/>
  <c r="P367" i="9"/>
  <c r="V367" i="9" s="1"/>
  <c r="Q367" i="9"/>
  <c r="U367" i="9"/>
  <c r="AA367" i="9"/>
  <c r="L368" i="9"/>
  <c r="O368" i="9"/>
  <c r="P368" i="9"/>
  <c r="V368" i="9" s="1"/>
  <c r="Q368" i="9"/>
  <c r="U368" i="9"/>
  <c r="AA368" i="9"/>
  <c r="L369" i="9"/>
  <c r="O369" i="9"/>
  <c r="P369" i="9"/>
  <c r="V369" i="9" s="1"/>
  <c r="Q369" i="9"/>
  <c r="W369" i="9" s="1"/>
  <c r="U369" i="9"/>
  <c r="AA369" i="9"/>
  <c r="L370" i="9"/>
  <c r="O370" i="9"/>
  <c r="P370" i="9"/>
  <c r="Q370" i="9"/>
  <c r="U370" i="9"/>
  <c r="V370" i="9"/>
  <c r="AA370" i="9"/>
  <c r="L371" i="9"/>
  <c r="O371" i="9"/>
  <c r="P371" i="9"/>
  <c r="Q371" i="9"/>
  <c r="W371" i="9" s="1"/>
  <c r="U371" i="9"/>
  <c r="AA371" i="9"/>
  <c r="L372" i="9"/>
  <c r="O372" i="9"/>
  <c r="P372" i="9"/>
  <c r="Q372" i="9"/>
  <c r="U372" i="9"/>
  <c r="V372" i="9"/>
  <c r="W372" i="9"/>
  <c r="AA372" i="9"/>
  <c r="L373" i="9"/>
  <c r="O373" i="9"/>
  <c r="P373" i="9"/>
  <c r="V373" i="9" s="1"/>
  <c r="Q373" i="9"/>
  <c r="U373" i="9"/>
  <c r="W373" i="9"/>
  <c r="AA373" i="9"/>
  <c r="L374" i="9"/>
  <c r="O374" i="9"/>
  <c r="P374" i="9"/>
  <c r="V374" i="9" s="1"/>
  <c r="Q374" i="9"/>
  <c r="R374" i="9" s="1"/>
  <c r="U374" i="9"/>
  <c r="AA374" i="9"/>
  <c r="L375" i="9"/>
  <c r="O375" i="9"/>
  <c r="P375" i="9"/>
  <c r="V375" i="9" s="1"/>
  <c r="Q375" i="9"/>
  <c r="U375" i="9"/>
  <c r="W375" i="9"/>
  <c r="AA375" i="9"/>
  <c r="L376" i="9"/>
  <c r="O376" i="9"/>
  <c r="P376" i="9"/>
  <c r="V376" i="9" s="1"/>
  <c r="Q376" i="9"/>
  <c r="U376" i="9"/>
  <c r="AA376" i="9"/>
  <c r="L377" i="9"/>
  <c r="O377" i="9"/>
  <c r="P377" i="9"/>
  <c r="Q377" i="9"/>
  <c r="R377" i="9" s="1"/>
  <c r="U377" i="9"/>
  <c r="V377" i="9"/>
  <c r="AA377" i="9"/>
  <c r="L378" i="9"/>
  <c r="O378" i="9"/>
  <c r="P378" i="9"/>
  <c r="V378" i="9" s="1"/>
  <c r="Q378" i="9"/>
  <c r="R378" i="9" s="1"/>
  <c r="U378" i="9"/>
  <c r="AA378" i="9"/>
  <c r="L379" i="9"/>
  <c r="O379" i="9"/>
  <c r="P379" i="9"/>
  <c r="V379" i="9" s="1"/>
  <c r="Q379" i="9"/>
  <c r="R379" i="9"/>
  <c r="U379" i="9"/>
  <c r="W379" i="9"/>
  <c r="AA379" i="9"/>
  <c r="L380" i="9"/>
  <c r="O380" i="9"/>
  <c r="P380" i="9"/>
  <c r="Q380" i="9"/>
  <c r="R380" i="9" s="1"/>
  <c r="U380" i="9"/>
  <c r="V380" i="9"/>
  <c r="W380" i="9"/>
  <c r="AA380" i="9"/>
  <c r="L381" i="9"/>
  <c r="O381" i="9"/>
  <c r="P381" i="9"/>
  <c r="V381" i="9" s="1"/>
  <c r="Q381" i="9"/>
  <c r="W381" i="9" s="1"/>
  <c r="U381" i="9"/>
  <c r="AA381" i="9"/>
  <c r="L382" i="9"/>
  <c r="O382" i="9"/>
  <c r="P382" i="9"/>
  <c r="V382" i="9" s="1"/>
  <c r="Q382" i="9"/>
  <c r="W382" i="9" s="1"/>
  <c r="R382" i="9"/>
  <c r="U382" i="9"/>
  <c r="AA382" i="9"/>
  <c r="L383" i="9"/>
  <c r="O383" i="9"/>
  <c r="P383" i="9"/>
  <c r="V383" i="9" s="1"/>
  <c r="X383" i="9" s="1"/>
  <c r="Q383" i="9"/>
  <c r="U383" i="9"/>
  <c r="W383" i="9"/>
  <c r="AA383" i="9"/>
  <c r="J384" i="9"/>
  <c r="P384" i="9" s="1"/>
  <c r="K384" i="9"/>
  <c r="Q384" i="9" s="1"/>
  <c r="W384" i="9" s="1"/>
  <c r="M384" i="9"/>
  <c r="O384" i="9" s="1"/>
  <c r="N384" i="9"/>
  <c r="S384" i="9"/>
  <c r="U384" i="9" s="1"/>
  <c r="T384" i="9"/>
  <c r="T353" i="9" s="1"/>
  <c r="Y384" i="9"/>
  <c r="AA384" i="9" s="1"/>
  <c r="Z384" i="9"/>
  <c r="L385" i="9"/>
  <c r="O385" i="9"/>
  <c r="P385" i="9"/>
  <c r="V385" i="9" s="1"/>
  <c r="Q385" i="9"/>
  <c r="W385" i="9" s="1"/>
  <c r="U385" i="9"/>
  <c r="AA385" i="9"/>
  <c r="L386" i="9"/>
  <c r="O386" i="9"/>
  <c r="P386" i="9"/>
  <c r="V386" i="9" s="1"/>
  <c r="Q386" i="9"/>
  <c r="R386" i="9" s="1"/>
  <c r="U386" i="9"/>
  <c r="W386" i="9"/>
  <c r="AA386" i="9"/>
  <c r="L387" i="9"/>
  <c r="O387" i="9"/>
  <c r="P387" i="9"/>
  <c r="V387" i="9" s="1"/>
  <c r="Q387" i="9"/>
  <c r="U387" i="9"/>
  <c r="AA387" i="9"/>
  <c r="L388" i="9"/>
  <c r="O388" i="9"/>
  <c r="P388" i="9"/>
  <c r="Q388" i="9"/>
  <c r="R388" i="9" s="1"/>
  <c r="U388" i="9"/>
  <c r="V388" i="9"/>
  <c r="W388" i="9"/>
  <c r="X388" i="9" s="1"/>
  <c r="AA388" i="9"/>
  <c r="L389" i="9"/>
  <c r="O389" i="9"/>
  <c r="P389" i="9"/>
  <c r="V389" i="9" s="1"/>
  <c r="Q389" i="9"/>
  <c r="W389" i="9" s="1"/>
  <c r="U389" i="9"/>
  <c r="AA389" i="9"/>
  <c r="J391" i="9"/>
  <c r="K391" i="9"/>
  <c r="Q391" i="9" s="1"/>
  <c r="W391" i="9" s="1"/>
  <c r="M391" i="9"/>
  <c r="N391" i="9"/>
  <c r="S391" i="9"/>
  <c r="T391" i="9"/>
  <c r="U391" i="9"/>
  <c r="Y391" i="9"/>
  <c r="Z391" i="9"/>
  <c r="AA391" i="9" s="1"/>
  <c r="L392" i="9"/>
  <c r="O392" i="9"/>
  <c r="P392" i="9"/>
  <c r="V392" i="9" s="1"/>
  <c r="Q392" i="9"/>
  <c r="U392" i="9"/>
  <c r="AA392" i="9"/>
  <c r="L393" i="9"/>
  <c r="O393" i="9"/>
  <c r="P393" i="9"/>
  <c r="V393" i="9" s="1"/>
  <c r="X393" i="9" s="1"/>
  <c r="Q393" i="9"/>
  <c r="R393" i="9"/>
  <c r="U393" i="9"/>
  <c r="W393" i="9"/>
  <c r="AA393" i="9"/>
  <c r="L394" i="9"/>
  <c r="O394" i="9"/>
  <c r="P394" i="9"/>
  <c r="V394" i="9" s="1"/>
  <c r="Q394" i="9"/>
  <c r="R394" i="9" s="1"/>
  <c r="U394" i="9"/>
  <c r="W394" i="9"/>
  <c r="X394" i="9" s="1"/>
  <c r="AA394" i="9"/>
  <c r="K401" i="9"/>
  <c r="N401" i="9"/>
  <c r="T401" i="9"/>
  <c r="Z401" i="9"/>
  <c r="Q402" i="9"/>
  <c r="W402" i="9"/>
  <c r="Q403" i="9"/>
  <c r="W403" i="9" s="1"/>
  <c r="Q404" i="9"/>
  <c r="W404" i="9" s="1"/>
  <c r="Q405" i="9"/>
  <c r="W405" i="9" s="1"/>
  <c r="Q406" i="9"/>
  <c r="W406" i="9" s="1"/>
  <c r="Q407" i="9"/>
  <c r="W407" i="9" s="1"/>
  <c r="K409" i="9"/>
  <c r="N409" i="9"/>
  <c r="N416" i="9" s="1"/>
  <c r="T409" i="9"/>
  <c r="Z409" i="9"/>
  <c r="Z416" i="9" s="1"/>
  <c r="Q410" i="9"/>
  <c r="W410" i="9" s="1"/>
  <c r="Q411" i="9"/>
  <c r="W411" i="9" s="1"/>
  <c r="Q412" i="9"/>
  <c r="W412" i="9" s="1"/>
  <c r="Q413" i="9"/>
  <c r="W413" i="9" s="1"/>
  <c r="Q414" i="9"/>
  <c r="W414" i="9" s="1"/>
  <c r="Q415" i="9"/>
  <c r="W415" i="9" s="1"/>
  <c r="T416" i="9"/>
  <c r="K417" i="9"/>
  <c r="N417" i="9"/>
  <c r="Q417" i="9" s="1"/>
  <c r="W417" i="9" s="1"/>
  <c r="T417" i="9"/>
  <c r="Z417" i="9"/>
  <c r="Q418" i="9"/>
  <c r="W418" i="9" s="1"/>
  <c r="Q419" i="9"/>
  <c r="W419" i="9" s="1"/>
  <c r="Q420" i="9"/>
  <c r="W420" i="9"/>
  <c r="Q421" i="9"/>
  <c r="W421" i="9" s="1"/>
  <c r="Q422" i="9"/>
  <c r="W422" i="9" s="1"/>
  <c r="Q423" i="9"/>
  <c r="W423" i="9" s="1"/>
  <c r="Q424" i="9"/>
  <c r="W424" i="9"/>
  <c r="K425" i="9"/>
  <c r="N425" i="9"/>
  <c r="Q425" i="9"/>
  <c r="W425" i="9" s="1"/>
  <c r="T425" i="9"/>
  <c r="Z425" i="9"/>
  <c r="Q426" i="9"/>
  <c r="W426" i="9" s="1"/>
  <c r="Q427" i="9"/>
  <c r="W427" i="9" s="1"/>
  <c r="Q428" i="9"/>
  <c r="W428" i="9"/>
  <c r="Q429" i="9"/>
  <c r="W429" i="9"/>
  <c r="Q430" i="9"/>
  <c r="W430" i="9" s="1"/>
  <c r="Q431" i="9"/>
  <c r="W431" i="9" s="1"/>
  <c r="Q432" i="9"/>
  <c r="W432" i="9"/>
  <c r="K433" i="9"/>
  <c r="N433" i="9"/>
  <c r="Q433" i="9" s="1"/>
  <c r="T433" i="9"/>
  <c r="Z433" i="9"/>
  <c r="Q434" i="9"/>
  <c r="W434" i="9" s="1"/>
  <c r="Q435" i="9"/>
  <c r="W435" i="9" s="1"/>
  <c r="Q436" i="9"/>
  <c r="W436" i="9" s="1"/>
  <c r="Q437" i="9"/>
  <c r="W437" i="9"/>
  <c r="Q438" i="9"/>
  <c r="W438" i="9" s="1"/>
  <c r="Q439" i="9"/>
  <c r="W439" i="9" s="1"/>
  <c r="Q440" i="9"/>
  <c r="W440" i="9" s="1"/>
  <c r="J444" i="9"/>
  <c r="P444" i="9" s="1"/>
  <c r="K444" i="9"/>
  <c r="L444" i="9" s="1"/>
  <c r="M444" i="9"/>
  <c r="N444" i="9"/>
  <c r="O444" i="9"/>
  <c r="Y444" i="9"/>
  <c r="AA444" i="9" s="1"/>
  <c r="Z444" i="9"/>
  <c r="L445" i="9"/>
  <c r="O445" i="9"/>
  <c r="P445" i="9"/>
  <c r="AA445" i="9"/>
  <c r="L446" i="9"/>
  <c r="O446" i="9"/>
  <c r="P446" i="9"/>
  <c r="AA446" i="9"/>
  <c r="L447" i="9"/>
  <c r="O447" i="9"/>
  <c r="P447" i="9"/>
  <c r="AA447" i="9"/>
  <c r="L448" i="9"/>
  <c r="O448" i="9"/>
  <c r="P448" i="9"/>
  <c r="AA448" i="9"/>
  <c r="L449" i="9"/>
  <c r="O449" i="9"/>
  <c r="P449" i="9"/>
  <c r="AA449" i="9"/>
  <c r="L450" i="9"/>
  <c r="O450" i="9"/>
  <c r="P450" i="9"/>
  <c r="AA450" i="9"/>
  <c r="L451" i="9"/>
  <c r="O451" i="9"/>
  <c r="P451" i="9"/>
  <c r="AA451" i="9"/>
  <c r="L452" i="9"/>
  <c r="O452" i="9"/>
  <c r="P452" i="9"/>
  <c r="AA452" i="9"/>
  <c r="J453" i="9"/>
  <c r="K453" i="9"/>
  <c r="L453" i="9" s="1"/>
  <c r="M453" i="9"/>
  <c r="N453" i="9"/>
  <c r="Y453" i="9"/>
  <c r="AA453" i="9" s="1"/>
  <c r="Z453" i="9"/>
  <c r="L454" i="9"/>
  <c r="O454" i="9"/>
  <c r="P454" i="9"/>
  <c r="AA454" i="9"/>
  <c r="L455" i="9"/>
  <c r="O455" i="9"/>
  <c r="P455" i="9"/>
  <c r="AA455" i="9"/>
  <c r="L456" i="9"/>
  <c r="O456" i="9"/>
  <c r="P456" i="9"/>
  <c r="AA456" i="9"/>
  <c r="L457" i="9"/>
  <c r="O457" i="9"/>
  <c r="P457" i="9"/>
  <c r="AA457" i="9"/>
  <c r="L458" i="9"/>
  <c r="O458" i="9"/>
  <c r="P458" i="9"/>
  <c r="AA458" i="9"/>
  <c r="L459" i="9"/>
  <c r="O459" i="9"/>
  <c r="P459" i="9"/>
  <c r="AA459" i="9"/>
  <c r="L460" i="9"/>
  <c r="O460" i="9"/>
  <c r="P460" i="9"/>
  <c r="AA460" i="9"/>
  <c r="L461" i="9"/>
  <c r="O461" i="9"/>
  <c r="P461" i="9"/>
  <c r="AA461" i="9"/>
  <c r="L462" i="9"/>
  <c r="O462" i="9"/>
  <c r="P462" i="9"/>
  <c r="AA462" i="9"/>
  <c r="H462" i="9"/>
  <c r="G462" i="9"/>
  <c r="H461" i="9"/>
  <c r="G461" i="9"/>
  <c r="H460" i="9"/>
  <c r="G460" i="9"/>
  <c r="H459" i="9"/>
  <c r="G459" i="9"/>
  <c r="H458" i="9"/>
  <c r="G458" i="9"/>
  <c r="H457" i="9"/>
  <c r="G457" i="9"/>
  <c r="H456" i="9"/>
  <c r="G456" i="9"/>
  <c r="H455" i="9"/>
  <c r="I455" i="9" s="1"/>
  <c r="G455" i="9"/>
  <c r="H454" i="9"/>
  <c r="G454" i="9"/>
  <c r="F453" i="9"/>
  <c r="H452" i="9"/>
  <c r="G452" i="9"/>
  <c r="H451" i="9"/>
  <c r="G451" i="9"/>
  <c r="H450" i="9"/>
  <c r="G450" i="9"/>
  <c r="H449" i="9"/>
  <c r="G449" i="9"/>
  <c r="H448" i="9"/>
  <c r="G448" i="9"/>
  <c r="H447" i="9"/>
  <c r="G447" i="9"/>
  <c r="H446" i="9"/>
  <c r="G446" i="9"/>
  <c r="H445" i="9"/>
  <c r="G445" i="9"/>
  <c r="F444" i="9"/>
  <c r="H440" i="9"/>
  <c r="I440" i="9" s="1"/>
  <c r="H439" i="9"/>
  <c r="I439" i="9" s="1"/>
  <c r="H438" i="9"/>
  <c r="I438" i="9" s="1"/>
  <c r="H437" i="9"/>
  <c r="I437" i="9" s="1"/>
  <c r="H436" i="9"/>
  <c r="I436" i="9" s="1"/>
  <c r="H435" i="9"/>
  <c r="I435" i="9" s="1"/>
  <c r="H434" i="9"/>
  <c r="I434" i="9" s="1"/>
  <c r="G433" i="9"/>
  <c r="F433" i="9"/>
  <c r="H432" i="9"/>
  <c r="I432" i="9" s="1"/>
  <c r="H431" i="9"/>
  <c r="I431" i="9" s="1"/>
  <c r="H430" i="9"/>
  <c r="I430" i="9" s="1"/>
  <c r="H429" i="9"/>
  <c r="I429" i="9" s="1"/>
  <c r="H428" i="9"/>
  <c r="I428" i="9" s="1"/>
  <c r="H427" i="9"/>
  <c r="I427" i="9" s="1"/>
  <c r="H426" i="9"/>
  <c r="I426" i="9" s="1"/>
  <c r="G425" i="9"/>
  <c r="F425" i="9"/>
  <c r="H424" i="9"/>
  <c r="I424" i="9" s="1"/>
  <c r="H423" i="9"/>
  <c r="I423" i="9" s="1"/>
  <c r="H422" i="9"/>
  <c r="I422" i="9" s="1"/>
  <c r="H421" i="9"/>
  <c r="I421" i="9" s="1"/>
  <c r="H420" i="9"/>
  <c r="I420" i="9" s="1"/>
  <c r="H419" i="9"/>
  <c r="I419" i="9" s="1"/>
  <c r="H418" i="9"/>
  <c r="I418" i="9" s="1"/>
  <c r="G417" i="9"/>
  <c r="F417" i="9"/>
  <c r="H415" i="9"/>
  <c r="I415" i="9" s="1"/>
  <c r="H414" i="9"/>
  <c r="I414" i="9" s="1"/>
  <c r="H413" i="9"/>
  <c r="I413" i="9" s="1"/>
  <c r="H412" i="9"/>
  <c r="I412" i="9" s="1"/>
  <c r="H411" i="9"/>
  <c r="I411" i="9" s="1"/>
  <c r="H410" i="9"/>
  <c r="I410" i="9" s="1"/>
  <c r="G409" i="9"/>
  <c r="F409" i="9"/>
  <c r="F416" i="9" s="1"/>
  <c r="G401" i="9"/>
  <c r="F401" i="9"/>
  <c r="H394" i="9"/>
  <c r="H393" i="9"/>
  <c r="F391" i="9"/>
  <c r="H389" i="9"/>
  <c r="H388" i="9"/>
  <c r="G387" i="9"/>
  <c r="G386" i="9"/>
  <c r="H385" i="9"/>
  <c r="I385" i="9" s="1"/>
  <c r="G385" i="9"/>
  <c r="F384" i="9"/>
  <c r="F353" i="9" s="1"/>
  <c r="H383" i="9"/>
  <c r="G382" i="9"/>
  <c r="H382" i="9"/>
  <c r="H380" i="9"/>
  <c r="H378" i="9"/>
  <c r="G378" i="9"/>
  <c r="H377" i="9"/>
  <c r="G376" i="9"/>
  <c r="H375" i="9"/>
  <c r="G373" i="9"/>
  <c r="H373" i="9"/>
  <c r="G372" i="9"/>
  <c r="H372" i="9"/>
  <c r="G370" i="9"/>
  <c r="H370" i="9"/>
  <c r="H368" i="9"/>
  <c r="G368" i="9"/>
  <c r="H367" i="9"/>
  <c r="G365" i="9"/>
  <c r="H363" i="9"/>
  <c r="G363" i="9"/>
  <c r="G360" i="9"/>
  <c r="H358" i="9"/>
  <c r="G357" i="9"/>
  <c r="H356" i="9"/>
  <c r="H352" i="9"/>
  <c r="G352" i="9"/>
  <c r="H351" i="9"/>
  <c r="H350" i="9"/>
  <c r="G349" i="9"/>
  <c r="H349" i="9"/>
  <c r="F347" i="9"/>
  <c r="F326" i="9" s="1"/>
  <c r="H346" i="9"/>
  <c r="H345" i="9"/>
  <c r="G344" i="9"/>
  <c r="H343" i="9"/>
  <c r="H342" i="9"/>
  <c r="H341" i="9"/>
  <c r="G339" i="9"/>
  <c r="G335" i="9"/>
  <c r="H334" i="9"/>
  <c r="G334" i="9"/>
  <c r="H333" i="9"/>
  <c r="G332" i="9"/>
  <c r="H331" i="9"/>
  <c r="H330" i="9"/>
  <c r="H329" i="9"/>
  <c r="G328" i="9"/>
  <c r="H325" i="9"/>
  <c r="G325" i="9"/>
  <c r="H313" i="9"/>
  <c r="G313" i="9"/>
  <c r="G312" i="9"/>
  <c r="H311" i="9"/>
  <c r="G311" i="9"/>
  <c r="H310" i="9"/>
  <c r="G310" i="9"/>
  <c r="H309" i="9"/>
  <c r="G309" i="9"/>
  <c r="H308" i="9"/>
  <c r="G308" i="9"/>
  <c r="H307" i="9"/>
  <c r="G307" i="9"/>
  <c r="H306" i="9"/>
  <c r="I306" i="9" s="1"/>
  <c r="G306" i="9"/>
  <c r="H305" i="9"/>
  <c r="G305" i="9"/>
  <c r="H304" i="9"/>
  <c r="G304" i="9"/>
  <c r="G303" i="9"/>
  <c r="F302" i="9"/>
  <c r="H301" i="9"/>
  <c r="H300" i="9"/>
  <c r="H299" i="9"/>
  <c r="H298" i="9"/>
  <c r="H297" i="9"/>
  <c r="G297" i="9"/>
  <c r="H296" i="9"/>
  <c r="G295" i="9"/>
  <c r="H294" i="9"/>
  <c r="H292" i="9"/>
  <c r="H290" i="9"/>
  <c r="G289" i="9"/>
  <c r="H289" i="9"/>
  <c r="H288" i="9"/>
  <c r="G288" i="9"/>
  <c r="G286" i="9"/>
  <c r="H285" i="9"/>
  <c r="H284" i="9"/>
  <c r="G283" i="9"/>
  <c r="H283" i="9"/>
  <c r="G282" i="9"/>
  <c r="H282" i="9"/>
  <c r="H280" i="9"/>
  <c r="H279" i="9"/>
  <c r="H278" i="9"/>
  <c r="H277" i="9"/>
  <c r="G273" i="9"/>
  <c r="H273" i="9"/>
  <c r="G272" i="9"/>
  <c r="G271" i="9"/>
  <c r="G270" i="9"/>
  <c r="H269" i="9"/>
  <c r="H268" i="9"/>
  <c r="I268" i="9" s="1"/>
  <c r="G268" i="9"/>
  <c r="H267" i="9"/>
  <c r="G265" i="9"/>
  <c r="H265" i="9"/>
  <c r="H263" i="9"/>
  <c r="G263" i="9"/>
  <c r="H260" i="9"/>
  <c r="G259" i="9"/>
  <c r="G258" i="9"/>
  <c r="H257" i="9"/>
  <c r="H256" i="9"/>
  <c r="F255" i="9"/>
  <c r="H254" i="9"/>
  <c r="H253" i="9"/>
  <c r="H252" i="9"/>
  <c r="H251" i="9"/>
  <c r="H249" i="9"/>
  <c r="F248" i="9"/>
  <c r="H247" i="9"/>
  <c r="G247" i="9"/>
  <c r="G246" i="9"/>
  <c r="H246" i="9"/>
  <c r="H245" i="9"/>
  <c r="H244" i="9"/>
  <c r="H243" i="9"/>
  <c r="G242" i="9"/>
  <c r="H242" i="9"/>
  <c r="F241" i="9"/>
  <c r="H240" i="9"/>
  <c r="G240" i="9"/>
  <c r="H239" i="9"/>
  <c r="G239" i="9"/>
  <c r="H238" i="9"/>
  <c r="G238" i="9"/>
  <c r="H237" i="9"/>
  <c r="G237" i="9"/>
  <c r="H235" i="9"/>
  <c r="G235" i="9"/>
  <c r="H234" i="9"/>
  <c r="G234" i="9"/>
  <c r="H233" i="9"/>
  <c r="G233" i="9"/>
  <c r="H232" i="9"/>
  <c r="G232" i="9"/>
  <c r="G231" i="9"/>
  <c r="H230" i="9"/>
  <c r="G230" i="9"/>
  <c r="G227" i="9"/>
  <c r="G226" i="9"/>
  <c r="G225" i="9"/>
  <c r="H223" i="9"/>
  <c r="G223" i="9"/>
  <c r="H222" i="9"/>
  <c r="G222" i="9"/>
  <c r="F220" i="9"/>
  <c r="F219" i="9" s="1"/>
  <c r="H218" i="9"/>
  <c r="G218" i="9"/>
  <c r="H217" i="9"/>
  <c r="G217" i="9"/>
  <c r="H216" i="9"/>
  <c r="G216" i="9"/>
  <c r="H215" i="9"/>
  <c r="G215" i="9"/>
  <c r="H214" i="9"/>
  <c r="G214" i="9"/>
  <c r="H213" i="9"/>
  <c r="G213" i="9"/>
  <c r="H212" i="9"/>
  <c r="G212" i="9"/>
  <c r="H211" i="9"/>
  <c r="G211" i="9"/>
  <c r="H210" i="9"/>
  <c r="G210" i="9"/>
  <c r="G209" i="9"/>
  <c r="H209" i="9"/>
  <c r="H208" i="9"/>
  <c r="G208" i="9"/>
  <c r="G207" i="9"/>
  <c r="H207" i="9"/>
  <c r="G206" i="9"/>
  <c r="H206" i="9"/>
  <c r="H203" i="9"/>
  <c r="G203" i="9"/>
  <c r="H202" i="9"/>
  <c r="G202" i="9"/>
  <c r="H201" i="9"/>
  <c r="G201" i="9"/>
  <c r="H200" i="9"/>
  <c r="G200" i="9"/>
  <c r="H199" i="9"/>
  <c r="G199" i="9"/>
  <c r="H198" i="9"/>
  <c r="G198" i="9"/>
  <c r="F197" i="9"/>
  <c r="F196" i="9" s="1"/>
  <c r="H195" i="9"/>
  <c r="G195" i="9"/>
  <c r="H194" i="9"/>
  <c r="G194" i="9"/>
  <c r="H193" i="9"/>
  <c r="H192" i="9"/>
  <c r="I192" i="9" s="1"/>
  <c r="G192" i="9"/>
  <c r="F190" i="9"/>
  <c r="G189" i="9"/>
  <c r="G188" i="9"/>
  <c r="H187" i="9"/>
  <c r="H185" i="9"/>
  <c r="G185" i="9"/>
  <c r="H183" i="9"/>
  <c r="G183" i="9"/>
  <c r="H182" i="9"/>
  <c r="G182" i="9"/>
  <c r="H181" i="9"/>
  <c r="G181" i="9"/>
  <c r="H180" i="9"/>
  <c r="G180" i="9"/>
  <c r="H179" i="9"/>
  <c r="G179" i="9"/>
  <c r="G178" i="9"/>
  <c r="H177" i="9"/>
  <c r="G177" i="9"/>
  <c r="H176" i="9"/>
  <c r="G176" i="9"/>
  <c r="H175" i="9"/>
  <c r="G175" i="9"/>
  <c r="H174" i="9"/>
  <c r="G174" i="9"/>
  <c r="H173" i="9"/>
  <c r="G173" i="9"/>
  <c r="H172" i="9"/>
  <c r="G172" i="9"/>
  <c r="H171" i="9"/>
  <c r="G169" i="9"/>
  <c r="G168" i="9"/>
  <c r="F166" i="9"/>
  <c r="H165" i="9"/>
  <c r="G165" i="9"/>
  <c r="H164" i="9"/>
  <c r="G164" i="9"/>
  <c r="H163" i="9"/>
  <c r="G163" i="9"/>
  <c r="H162" i="9"/>
  <c r="G162" i="9"/>
  <c r="H161" i="9"/>
  <c r="G161" i="9"/>
  <c r="H160" i="9"/>
  <c r="G160" i="9"/>
  <c r="H159" i="9"/>
  <c r="G159" i="9"/>
  <c r="G156" i="9"/>
  <c r="H156" i="9"/>
  <c r="F155" i="9"/>
  <c r="H154" i="9"/>
  <c r="G154" i="9"/>
  <c r="H153" i="9"/>
  <c r="G153" i="9"/>
  <c r="F151" i="9"/>
  <c r="G150" i="9"/>
  <c r="H149" i="9"/>
  <c r="H148" i="9"/>
  <c r="H146" i="9"/>
  <c r="H145" i="9"/>
  <c r="H144" i="9"/>
  <c r="H143" i="9"/>
  <c r="G143" i="9"/>
  <c r="H142" i="9"/>
  <c r="G142" i="9"/>
  <c r="H141" i="9"/>
  <c r="G141" i="9"/>
  <c r="H140" i="9"/>
  <c r="G140" i="9"/>
  <c r="H139" i="9"/>
  <c r="G139" i="9"/>
  <c r="G138" i="9"/>
  <c r="H137" i="9"/>
  <c r="G137" i="9"/>
  <c r="G136" i="9"/>
  <c r="F132" i="9"/>
  <c r="G131" i="9"/>
  <c r="G130" i="9"/>
  <c r="H130" i="9"/>
  <c r="H129" i="9"/>
  <c r="G128" i="9"/>
  <c r="H128" i="9"/>
  <c r="G127" i="9"/>
  <c r="H126" i="9"/>
  <c r="G126" i="9"/>
  <c r="G124" i="9"/>
  <c r="H124" i="9"/>
  <c r="H123" i="9"/>
  <c r="G123" i="9"/>
  <c r="H122" i="9"/>
  <c r="G122" i="9"/>
  <c r="H121" i="9"/>
  <c r="F119" i="9"/>
  <c r="H118" i="9"/>
  <c r="H114" i="9"/>
  <c r="F112" i="9"/>
  <c r="H110" i="9"/>
  <c r="G110" i="9"/>
  <c r="H109" i="9"/>
  <c r="G109" i="9"/>
  <c r="H108" i="9"/>
  <c r="G108" i="9"/>
  <c r="H107" i="9"/>
  <c r="G107" i="9"/>
  <c r="H106" i="9"/>
  <c r="H104" i="9"/>
  <c r="G104" i="9"/>
  <c r="H103" i="9"/>
  <c r="G103" i="9"/>
  <c r="H102" i="9"/>
  <c r="G102" i="9"/>
  <c r="H101" i="9"/>
  <c r="G101" i="9"/>
  <c r="H100" i="9"/>
  <c r="G100" i="9"/>
  <c r="H99" i="9"/>
  <c r="G99" i="9"/>
  <c r="H98" i="9"/>
  <c r="G98" i="9"/>
  <c r="H97" i="9"/>
  <c r="G97" i="9"/>
  <c r="H96" i="9"/>
  <c r="G96" i="9"/>
  <c r="H95" i="9"/>
  <c r="G95" i="9"/>
  <c r="H94" i="9"/>
  <c r="G94" i="9"/>
  <c r="H93" i="9"/>
  <c r="G93" i="9"/>
  <c r="H92" i="9"/>
  <c r="G92" i="9"/>
  <c r="H91" i="9"/>
  <c r="G91" i="9"/>
  <c r="H90" i="9"/>
  <c r="G90" i="9"/>
  <c r="H89" i="9"/>
  <c r="G89" i="9"/>
  <c r="H87" i="9"/>
  <c r="G87" i="9"/>
  <c r="H86" i="9"/>
  <c r="G86" i="9"/>
  <c r="H85" i="9"/>
  <c r="G85" i="9"/>
  <c r="H84" i="9"/>
  <c r="G84" i="9"/>
  <c r="H83" i="9"/>
  <c r="G83" i="9"/>
  <c r="H82" i="9"/>
  <c r="G82" i="9"/>
  <c r="H79" i="9"/>
  <c r="G79" i="9"/>
  <c r="H78" i="9"/>
  <c r="G78" i="9"/>
  <c r="H77" i="9"/>
  <c r="G77" i="9"/>
  <c r="H76" i="9"/>
  <c r="G76" i="9"/>
  <c r="H75" i="9"/>
  <c r="G75" i="9"/>
  <c r="H73" i="9"/>
  <c r="G73" i="9"/>
  <c r="H72" i="9"/>
  <c r="G72" i="9"/>
  <c r="H71" i="9"/>
  <c r="G71" i="9"/>
  <c r="H70" i="9"/>
  <c r="G70" i="9"/>
  <c r="H69" i="9"/>
  <c r="G69" i="9"/>
  <c r="H68" i="9"/>
  <c r="G68" i="9"/>
  <c r="H66" i="9"/>
  <c r="G66" i="9"/>
  <c r="H65" i="9"/>
  <c r="G65" i="9"/>
  <c r="H64" i="9"/>
  <c r="G64" i="9"/>
  <c r="H63" i="9"/>
  <c r="H62" i="9"/>
  <c r="G62" i="9"/>
  <c r="H61" i="9"/>
  <c r="G61" i="9"/>
  <c r="H60" i="9"/>
  <c r="I60" i="9" s="1"/>
  <c r="G60" i="9"/>
  <c r="H59" i="9"/>
  <c r="G59" i="9"/>
  <c r="G58" i="9"/>
  <c r="F57" i="9"/>
  <c r="H56" i="9"/>
  <c r="G56" i="9"/>
  <c r="H55" i="9"/>
  <c r="G55" i="9"/>
  <c r="F54" i="9"/>
  <c r="H53" i="9"/>
  <c r="G52" i="9"/>
  <c r="H52" i="9"/>
  <c r="F51" i="9"/>
  <c r="G50" i="9"/>
  <c r="G49" i="9"/>
  <c r="F48" i="9"/>
  <c r="G46" i="9"/>
  <c r="F45" i="9"/>
  <c r="G44" i="9"/>
  <c r="F42" i="9"/>
  <c r="G39" i="9"/>
  <c r="F38" i="9"/>
  <c r="G37" i="9"/>
  <c r="G35" i="9"/>
  <c r="H35" i="9"/>
  <c r="G34" i="9"/>
  <c r="H32" i="9"/>
  <c r="H31" i="9"/>
  <c r="F30" i="9"/>
  <c r="F28" i="9" s="1"/>
  <c r="G27" i="9"/>
  <c r="G26" i="9"/>
  <c r="H24" i="9"/>
  <c r="G24" i="9"/>
  <c r="H22" i="9"/>
  <c r="G22" i="9"/>
  <c r="F22" i="9"/>
  <c r="H21" i="9"/>
  <c r="G21" i="9"/>
  <c r="H20" i="9"/>
  <c r="G19" i="9"/>
  <c r="G16" i="9"/>
  <c r="F16" i="9"/>
  <c r="H14" i="9"/>
  <c r="H13" i="9"/>
  <c r="H12" i="9"/>
  <c r="H11" i="9"/>
  <c r="H10" i="9"/>
  <c r="F10" i="9"/>
  <c r="H6" i="9"/>
  <c r="X362" i="9" l="1"/>
  <c r="R206" i="9"/>
  <c r="V206" i="9"/>
  <c r="I62" i="9"/>
  <c r="F15" i="9"/>
  <c r="I239" i="9"/>
  <c r="P391" i="9"/>
  <c r="V391" i="9" s="1"/>
  <c r="X391" i="9" s="1"/>
  <c r="L384" i="9"/>
  <c r="R367" i="9"/>
  <c r="R361" i="9"/>
  <c r="R340" i="9"/>
  <c r="X338" i="9"/>
  <c r="X337" i="9"/>
  <c r="P323" i="9"/>
  <c r="V323" i="9" s="1"/>
  <c r="U322" i="9"/>
  <c r="U321" i="9"/>
  <c r="L320" i="9"/>
  <c r="O319" i="9"/>
  <c r="X305" i="9"/>
  <c r="R304" i="9"/>
  <c r="X261" i="9"/>
  <c r="W249" i="9"/>
  <c r="R249" i="9"/>
  <c r="W170" i="9"/>
  <c r="X170" i="9" s="1"/>
  <c r="R170" i="9"/>
  <c r="X91" i="9"/>
  <c r="R77" i="9"/>
  <c r="V77" i="9"/>
  <c r="X77" i="9" s="1"/>
  <c r="X70" i="9"/>
  <c r="R39" i="9"/>
  <c r="V39" i="9"/>
  <c r="R31" i="9"/>
  <c r="V31" i="9"/>
  <c r="R113" i="9"/>
  <c r="W113" i="9"/>
  <c r="X113" i="9" s="1"/>
  <c r="R84" i="9"/>
  <c r="W84" i="9"/>
  <c r="X84" i="9" s="1"/>
  <c r="I73" i="9"/>
  <c r="I378" i="9"/>
  <c r="O453" i="9"/>
  <c r="R387" i="9"/>
  <c r="R385" i="9"/>
  <c r="X375" i="9"/>
  <c r="W374" i="9"/>
  <c r="X374" i="9" s="1"/>
  <c r="X372" i="9"/>
  <c r="R369" i="9"/>
  <c r="X364" i="9"/>
  <c r="W363" i="9"/>
  <c r="X363" i="9" s="1"/>
  <c r="Y353" i="9"/>
  <c r="R350" i="9"/>
  <c r="Q347" i="9"/>
  <c r="W347" i="9" s="1"/>
  <c r="R343" i="9"/>
  <c r="X342" i="9"/>
  <c r="W319" i="9"/>
  <c r="X306" i="9"/>
  <c r="R270" i="9"/>
  <c r="V270" i="9"/>
  <c r="X270" i="9" s="1"/>
  <c r="W179" i="9"/>
  <c r="X179" i="9" s="1"/>
  <c r="R179" i="9"/>
  <c r="U119" i="9"/>
  <c r="R55" i="9"/>
  <c r="V55" i="9"/>
  <c r="X379" i="9"/>
  <c r="V261" i="9"/>
  <c r="R261" i="9"/>
  <c r="X385" i="9"/>
  <c r="R381" i="9"/>
  <c r="W378" i="9"/>
  <c r="X378" i="9" s="1"/>
  <c r="W377" i="9"/>
  <c r="R370" i="9"/>
  <c r="X369" i="9"/>
  <c r="R351" i="9"/>
  <c r="X350" i="9"/>
  <c r="R346" i="9"/>
  <c r="R330" i="9"/>
  <c r="R329" i="9"/>
  <c r="AA319" i="9"/>
  <c r="Q316" i="9"/>
  <c r="V309" i="9"/>
  <c r="X309" i="9" s="1"/>
  <c r="R262" i="9"/>
  <c r="V262" i="9"/>
  <c r="X262" i="9" s="1"/>
  <c r="R180" i="9"/>
  <c r="W180" i="9"/>
  <c r="X180" i="9" s="1"/>
  <c r="R121" i="9"/>
  <c r="V121" i="9"/>
  <c r="V107" i="9"/>
  <c r="R107" i="9"/>
  <c r="I143" i="9"/>
  <c r="X377" i="9"/>
  <c r="X346" i="9"/>
  <c r="X329" i="9"/>
  <c r="V318" i="9"/>
  <c r="R285" i="9"/>
  <c r="V285" i="9"/>
  <c r="X285" i="9" s="1"/>
  <c r="R257" i="9"/>
  <c r="V257" i="9"/>
  <c r="X257" i="9" s="1"/>
  <c r="N219" i="9"/>
  <c r="O219" i="9" s="1"/>
  <c r="R208" i="9"/>
  <c r="V208" i="9"/>
  <c r="X109" i="9"/>
  <c r="R56" i="9"/>
  <c r="V56" i="9"/>
  <c r="L236" i="9"/>
  <c r="P236" i="9"/>
  <c r="V236" i="9" s="1"/>
  <c r="I213" i="9"/>
  <c r="I447" i="9"/>
  <c r="P453" i="9"/>
  <c r="X389" i="9"/>
  <c r="X382" i="9"/>
  <c r="X381" i="9"/>
  <c r="R375" i="9"/>
  <c r="R372" i="9"/>
  <c r="R371" i="9"/>
  <c r="R364" i="9"/>
  <c r="V362" i="9"/>
  <c r="V358" i="9"/>
  <c r="X358" i="9" s="1"/>
  <c r="R355" i="9"/>
  <c r="AA347" i="9"/>
  <c r="L347" i="9"/>
  <c r="W340" i="9"/>
  <c r="X340" i="9" s="1"/>
  <c r="V339" i="9"/>
  <c r="X339" i="9" s="1"/>
  <c r="V338" i="9"/>
  <c r="V337" i="9"/>
  <c r="X331" i="9"/>
  <c r="L317" i="9"/>
  <c r="O316" i="9"/>
  <c r="X304" i="9"/>
  <c r="R222" i="9"/>
  <c r="V222" i="9"/>
  <c r="M166" i="9"/>
  <c r="P167" i="9"/>
  <c r="V167" i="9" s="1"/>
  <c r="W115" i="9"/>
  <c r="R115" i="9"/>
  <c r="V108" i="9"/>
  <c r="X108" i="9" s="1"/>
  <c r="R108" i="9"/>
  <c r="AA353" i="9"/>
  <c r="X373" i="9"/>
  <c r="X361" i="9"/>
  <c r="W348" i="9"/>
  <c r="R335" i="9"/>
  <c r="R334" i="9"/>
  <c r="R332" i="9"/>
  <c r="L321" i="9"/>
  <c r="W301" i="9"/>
  <c r="X301" i="9" s="1"/>
  <c r="R301" i="9"/>
  <c r="X206" i="9"/>
  <c r="Z155" i="9"/>
  <c r="AA155" i="9" s="1"/>
  <c r="AA158" i="9"/>
  <c r="W76" i="9"/>
  <c r="X76" i="9" s="1"/>
  <c r="R76" i="9"/>
  <c r="X47" i="9"/>
  <c r="U38" i="9"/>
  <c r="S316" i="9"/>
  <c r="U316" i="9" s="1"/>
  <c r="X37" i="9"/>
  <c r="W227" i="9"/>
  <c r="X227" i="9" s="1"/>
  <c r="R227" i="9"/>
  <c r="X386" i="9"/>
  <c r="U347" i="9"/>
  <c r="W312" i="9"/>
  <c r="X312" i="9" s="1"/>
  <c r="W311" i="9"/>
  <c r="R311" i="9"/>
  <c r="W297" i="9"/>
  <c r="X297" i="9" s="1"/>
  <c r="R297" i="9"/>
  <c r="R287" i="9"/>
  <c r="V287" i="9"/>
  <c r="X287" i="9" s="1"/>
  <c r="R225" i="9"/>
  <c r="V225" i="9"/>
  <c r="X225" i="9" s="1"/>
  <c r="N196" i="9"/>
  <c r="O197" i="9"/>
  <c r="R137" i="9"/>
  <c r="V137" i="9"/>
  <c r="W83" i="9"/>
  <c r="X83" i="9" s="1"/>
  <c r="R83" i="9"/>
  <c r="AA45" i="9"/>
  <c r="Z318" i="9"/>
  <c r="AA318" i="9" s="1"/>
  <c r="Q317" i="9"/>
  <c r="O302" i="9"/>
  <c r="R288" i="9"/>
  <c r="AA281" i="9"/>
  <c r="P281" i="9"/>
  <c r="V281" i="9" s="1"/>
  <c r="U277" i="9"/>
  <c r="R268" i="9"/>
  <c r="R260" i="9"/>
  <c r="V246" i="9"/>
  <c r="X246" i="9" s="1"/>
  <c r="W238" i="9"/>
  <c r="X238" i="9" s="1"/>
  <c r="W233" i="9"/>
  <c r="X233" i="9" s="1"/>
  <c r="L231" i="9"/>
  <c r="U224" i="9"/>
  <c r="X222" i="9"/>
  <c r="X221" i="9"/>
  <c r="Q220" i="9"/>
  <c r="W220" i="9" s="1"/>
  <c r="V214" i="9"/>
  <c r="X214" i="9" s="1"/>
  <c r="V213" i="9"/>
  <c r="V211" i="9"/>
  <c r="X211" i="9" s="1"/>
  <c r="X208" i="9"/>
  <c r="J196" i="9"/>
  <c r="P196" i="9" s="1"/>
  <c r="V196" i="9" s="1"/>
  <c r="P190" i="9"/>
  <c r="P186" i="9"/>
  <c r="V186" i="9" s="1"/>
  <c r="V182" i="9"/>
  <c r="X182" i="9" s="1"/>
  <c r="R175" i="9"/>
  <c r="P151" i="9"/>
  <c r="V151" i="9" s="1"/>
  <c r="M132" i="9"/>
  <c r="X121" i="9"/>
  <c r="R109" i="9"/>
  <c r="O105" i="9"/>
  <c r="W91" i="9"/>
  <c r="P81" i="9"/>
  <c r="V81" i="9" s="1"/>
  <c r="Q74" i="9"/>
  <c r="V71" i="9"/>
  <c r="X71" i="9" s="1"/>
  <c r="V68" i="9"/>
  <c r="X68" i="9" s="1"/>
  <c r="P48" i="9"/>
  <c r="V48" i="9" s="1"/>
  <c r="R40" i="9"/>
  <c r="X39" i="9"/>
  <c r="X34" i="9"/>
  <c r="U28" i="9"/>
  <c r="X280" i="9"/>
  <c r="V265" i="9"/>
  <c r="X265" i="9" s="1"/>
  <c r="U241" i="9"/>
  <c r="R228" i="9"/>
  <c r="V217" i="9"/>
  <c r="X217" i="9" s="1"/>
  <c r="W198" i="9"/>
  <c r="X198" i="9" s="1"/>
  <c r="AA197" i="9"/>
  <c r="W195" i="9"/>
  <c r="X195" i="9" s="1"/>
  <c r="V187" i="9"/>
  <c r="X187" i="9" s="1"/>
  <c r="W162" i="9"/>
  <c r="X162" i="9" s="1"/>
  <c r="W153" i="9"/>
  <c r="X153" i="9" s="1"/>
  <c r="R148" i="9"/>
  <c r="V147" i="9"/>
  <c r="R114" i="9"/>
  <c r="R98" i="9"/>
  <c r="R92" i="9"/>
  <c r="M80" i="9"/>
  <c r="X66" i="9"/>
  <c r="V64" i="9"/>
  <c r="X64" i="9" s="1"/>
  <c r="W60" i="9"/>
  <c r="X60" i="9" s="1"/>
  <c r="X53" i="9"/>
  <c r="W47" i="9"/>
  <c r="L45" i="9"/>
  <c r="V24" i="9"/>
  <c r="X24" i="9" s="1"/>
  <c r="V23" i="9"/>
  <c r="W13" i="9"/>
  <c r="X13" i="9" s="1"/>
  <c r="W12" i="9"/>
  <c r="X12" i="9" s="1"/>
  <c r="W10" i="9"/>
  <c r="X10" i="9" s="1"/>
  <c r="R318" i="9"/>
  <c r="AA316" i="9"/>
  <c r="R306" i="9"/>
  <c r="U281" i="9"/>
  <c r="R274" i="9"/>
  <c r="X253" i="9"/>
  <c r="R252" i="9"/>
  <c r="X245" i="9"/>
  <c r="R244" i="9"/>
  <c r="X237" i="9"/>
  <c r="V201" i="9"/>
  <c r="V200" i="9"/>
  <c r="R199" i="9"/>
  <c r="R192" i="9"/>
  <c r="R191" i="9"/>
  <c r="R184" i="9"/>
  <c r="R177" i="9"/>
  <c r="L167" i="9"/>
  <c r="U158" i="9"/>
  <c r="R150" i="9"/>
  <c r="W139" i="9"/>
  <c r="X139" i="9" s="1"/>
  <c r="AA138" i="9"/>
  <c r="W129" i="9"/>
  <c r="X129" i="9" s="1"/>
  <c r="R87" i="9"/>
  <c r="R70" i="9"/>
  <c r="W62" i="9"/>
  <c r="X62" i="9" s="1"/>
  <c r="O38" i="9"/>
  <c r="R37" i="9"/>
  <c r="R34" i="9"/>
  <c r="O30" i="9"/>
  <c r="W18" i="9"/>
  <c r="X18" i="9" s="1"/>
  <c r="W17" i="9"/>
  <c r="X17" i="9" s="1"/>
  <c r="U15" i="9"/>
  <c r="P231" i="9"/>
  <c r="V231" i="9" s="1"/>
  <c r="X192" i="9"/>
  <c r="X173" i="9"/>
  <c r="R154" i="9"/>
  <c r="X137" i="9"/>
  <c r="X56" i="9"/>
  <c r="AA30" i="9"/>
  <c r="L318" i="9"/>
  <c r="Q291" i="9"/>
  <c r="X288" i="9"/>
  <c r="R280" i="9"/>
  <c r="R279" i="9"/>
  <c r="V277" i="9"/>
  <c r="R275" i="9"/>
  <c r="W260" i="9"/>
  <c r="R235" i="9"/>
  <c r="X202" i="9"/>
  <c r="X194" i="9"/>
  <c r="O190" i="9"/>
  <c r="O186" i="9"/>
  <c r="AA178" i="9"/>
  <c r="P178" i="9"/>
  <c r="V178" i="9" s="1"/>
  <c r="R163" i="9"/>
  <c r="O158" i="9"/>
  <c r="X154" i="9"/>
  <c r="R152" i="9"/>
  <c r="Q151" i="9"/>
  <c r="R128" i="9"/>
  <c r="O67" i="9"/>
  <c r="R66" i="9"/>
  <c r="R27" i="9"/>
  <c r="X23" i="9"/>
  <c r="X249" i="9"/>
  <c r="X152" i="9"/>
  <c r="X128" i="9"/>
  <c r="Z119" i="9"/>
  <c r="AA119" i="9" s="1"/>
  <c r="X40" i="9"/>
  <c r="X293" i="9"/>
  <c r="X243" i="9"/>
  <c r="AA236" i="9"/>
  <c r="S219" i="9"/>
  <c r="J219" i="9"/>
  <c r="R173" i="9"/>
  <c r="R130" i="9"/>
  <c r="V114" i="9"/>
  <c r="Q105" i="9"/>
  <c r="R105" i="9" s="1"/>
  <c r="V98" i="9"/>
  <c r="AA88" i="9"/>
  <c r="I78" i="9"/>
  <c r="I176" i="9"/>
  <c r="I66" i="9"/>
  <c r="I199" i="9"/>
  <c r="I289" i="9"/>
  <c r="I308" i="9"/>
  <c r="I450" i="9"/>
  <c r="O391" i="9"/>
  <c r="R389" i="9"/>
  <c r="R383" i="9"/>
  <c r="W370" i="9"/>
  <c r="X370" i="9" s="1"/>
  <c r="X356" i="9"/>
  <c r="U326" i="9"/>
  <c r="W344" i="9"/>
  <c r="X344" i="9" s="1"/>
  <c r="R344" i="9"/>
  <c r="R331" i="9"/>
  <c r="O323" i="9"/>
  <c r="L319" i="9"/>
  <c r="P319" i="9"/>
  <c r="O224" i="9"/>
  <c r="P224" i="9"/>
  <c r="V224" i="9" s="1"/>
  <c r="M219" i="9"/>
  <c r="P219" i="9" s="1"/>
  <c r="V219" i="9" s="1"/>
  <c r="O248" i="9"/>
  <c r="P248" i="9"/>
  <c r="V248" i="9" s="1"/>
  <c r="W210" i="9"/>
  <c r="X210" i="9" s="1"/>
  <c r="R210" i="9"/>
  <c r="I55" i="9"/>
  <c r="I68" i="9"/>
  <c r="I76" i="9"/>
  <c r="I182" i="9"/>
  <c r="W433" i="9"/>
  <c r="Q409" i="9"/>
  <c r="W409" i="9" s="1"/>
  <c r="L391" i="9"/>
  <c r="W387" i="9"/>
  <c r="X387" i="9" s="1"/>
  <c r="V384" i="9"/>
  <c r="X384" i="9" s="1"/>
  <c r="R373" i="9"/>
  <c r="W366" i="9"/>
  <c r="X366" i="9" s="1"/>
  <c r="W355" i="9"/>
  <c r="X355" i="9" s="1"/>
  <c r="O354" i="9"/>
  <c r="N353" i="9"/>
  <c r="W352" i="9"/>
  <c r="X352" i="9" s="1"/>
  <c r="R352" i="9"/>
  <c r="W336" i="9"/>
  <c r="X336" i="9" s="1"/>
  <c r="R336" i="9"/>
  <c r="O320" i="9"/>
  <c r="P320" i="9"/>
  <c r="V320" i="9" s="1"/>
  <c r="R298" i="9"/>
  <c r="W298" i="9"/>
  <c r="X298" i="9" s="1"/>
  <c r="S353" i="9"/>
  <c r="U353" i="9" s="1"/>
  <c r="I79" i="9"/>
  <c r="I174" i="9"/>
  <c r="X380" i="9"/>
  <c r="R357" i="9"/>
  <c r="V357" i="9"/>
  <c r="X357" i="9" s="1"/>
  <c r="R356" i="9"/>
  <c r="AA354" i="9"/>
  <c r="M353" i="9"/>
  <c r="X348" i="9"/>
  <c r="O347" i="9"/>
  <c r="X332" i="9"/>
  <c r="W328" i="9"/>
  <c r="X328" i="9" s="1"/>
  <c r="R328" i="9"/>
  <c r="W318" i="9"/>
  <c r="X318" i="9" s="1"/>
  <c r="I212" i="9"/>
  <c r="W392" i="9"/>
  <c r="X392" i="9" s="1"/>
  <c r="R392" i="9"/>
  <c r="Q354" i="9"/>
  <c r="L354" i="9"/>
  <c r="K353" i="9"/>
  <c r="P347" i="9"/>
  <c r="V347" i="9" s="1"/>
  <c r="M326" i="9"/>
  <c r="O326" i="9" s="1"/>
  <c r="R341" i="9"/>
  <c r="V341" i="9"/>
  <c r="X341" i="9" s="1"/>
  <c r="Q322" i="9"/>
  <c r="L322" i="9"/>
  <c r="W320" i="9"/>
  <c r="R320" i="9"/>
  <c r="W316" i="9"/>
  <c r="R316" i="9"/>
  <c r="R299" i="9"/>
  <c r="V299" i="9"/>
  <c r="X299" i="9" s="1"/>
  <c r="I56" i="9"/>
  <c r="I65" i="9"/>
  <c r="I101" i="9"/>
  <c r="I104" i="9"/>
  <c r="I207" i="9"/>
  <c r="I232" i="9"/>
  <c r="Q401" i="9"/>
  <c r="W401" i="9" s="1"/>
  <c r="V371" i="9"/>
  <c r="X371" i="9" s="1"/>
  <c r="J353" i="9"/>
  <c r="P353" i="9" s="1"/>
  <c r="V353" i="9" s="1"/>
  <c r="P354" i="9"/>
  <c r="V354" i="9" s="1"/>
  <c r="R325" i="9"/>
  <c r="V325" i="9"/>
  <c r="X325" i="9" s="1"/>
  <c r="V322" i="9"/>
  <c r="R303" i="9"/>
  <c r="V303" i="9"/>
  <c r="X303" i="9" s="1"/>
  <c r="R226" i="9"/>
  <c r="W226" i="9"/>
  <c r="X226" i="9" s="1"/>
  <c r="W359" i="9"/>
  <c r="X359" i="9" s="1"/>
  <c r="R349" i="9"/>
  <c r="V349" i="9"/>
  <c r="X349" i="9" s="1"/>
  <c r="Q326" i="9"/>
  <c r="L326" i="9"/>
  <c r="R333" i="9"/>
  <c r="V333" i="9"/>
  <c r="X333" i="9" s="1"/>
  <c r="W317" i="9"/>
  <c r="X317" i="9" s="1"/>
  <c r="R317" i="9"/>
  <c r="R250" i="9"/>
  <c r="W250" i="9"/>
  <c r="X250" i="9" s="1"/>
  <c r="I59" i="9"/>
  <c r="W376" i="9"/>
  <c r="X376" i="9" s="1"/>
  <c r="R376" i="9"/>
  <c r="K416" i="9"/>
  <c r="Q416" i="9" s="1"/>
  <c r="W416" i="9" s="1"/>
  <c r="R384" i="9"/>
  <c r="W368" i="9"/>
  <c r="X368" i="9" s="1"/>
  <c r="R368" i="9"/>
  <c r="W367" i="9"/>
  <c r="X367" i="9" s="1"/>
  <c r="R365" i="9"/>
  <c r="V365" i="9"/>
  <c r="X365" i="9" s="1"/>
  <c r="W360" i="9"/>
  <c r="X360" i="9" s="1"/>
  <c r="R360" i="9"/>
  <c r="W343" i="9"/>
  <c r="X343" i="9" s="1"/>
  <c r="W323" i="9"/>
  <c r="W308" i="9"/>
  <c r="X308" i="9" s="1"/>
  <c r="R308" i="9"/>
  <c r="V289" i="9"/>
  <c r="X289" i="9" s="1"/>
  <c r="R289" i="9"/>
  <c r="V273" i="9"/>
  <c r="X273" i="9" s="1"/>
  <c r="R273" i="9"/>
  <c r="V207" i="9"/>
  <c r="X207" i="9" s="1"/>
  <c r="R207" i="9"/>
  <c r="Q321" i="9"/>
  <c r="W292" i="9"/>
  <c r="X292" i="9" s="1"/>
  <c r="R292" i="9"/>
  <c r="W286" i="9"/>
  <c r="X286" i="9" s="1"/>
  <c r="W267" i="9"/>
  <c r="X267" i="9" s="1"/>
  <c r="S255" i="9"/>
  <c r="U264" i="9"/>
  <c r="X263" i="9"/>
  <c r="R237" i="9"/>
  <c r="X236" i="9"/>
  <c r="R236" i="9"/>
  <c r="R231" i="9"/>
  <c r="X220" i="9"/>
  <c r="Q248" i="9"/>
  <c r="L248" i="9"/>
  <c r="Q224" i="9"/>
  <c r="L224" i="9"/>
  <c r="R204" i="9"/>
  <c r="W204" i="9"/>
  <c r="X204" i="9" s="1"/>
  <c r="Q302" i="9"/>
  <c r="V295" i="9"/>
  <c r="X295" i="9" s="1"/>
  <c r="W290" i="9"/>
  <c r="X290" i="9" s="1"/>
  <c r="O281" i="9"/>
  <c r="Q281" i="9"/>
  <c r="AA277" i="9"/>
  <c r="Z276" i="9"/>
  <c r="O277" i="9"/>
  <c r="N276" i="9"/>
  <c r="O276" i="9" s="1"/>
  <c r="Q277" i="9"/>
  <c r="V275" i="9"/>
  <c r="X275" i="9" s="1"/>
  <c r="W274" i="9"/>
  <c r="X274" i="9" s="1"/>
  <c r="M255" i="9"/>
  <c r="P264" i="9"/>
  <c r="V264" i="9" s="1"/>
  <c r="W254" i="9"/>
  <c r="X254" i="9" s="1"/>
  <c r="R254" i="9"/>
  <c r="W230" i="9"/>
  <c r="X230" i="9" s="1"/>
  <c r="R230" i="9"/>
  <c r="Y219" i="9"/>
  <c r="K196" i="9"/>
  <c r="Q197" i="9"/>
  <c r="L197" i="9"/>
  <c r="W183" i="9"/>
  <c r="X183" i="9" s="1"/>
  <c r="R183" i="9"/>
  <c r="I452" i="9"/>
  <c r="W294" i="9"/>
  <c r="X294" i="9" s="1"/>
  <c r="V283" i="9"/>
  <c r="X283" i="9" s="1"/>
  <c r="W282" i="9"/>
  <c r="X282" i="9" s="1"/>
  <c r="W278" i="9"/>
  <c r="X278" i="9" s="1"/>
  <c r="R266" i="9"/>
  <c r="W266" i="9"/>
  <c r="X266" i="9" s="1"/>
  <c r="X239" i="9"/>
  <c r="V235" i="9"/>
  <c r="X235" i="9" s="1"/>
  <c r="W218" i="9"/>
  <c r="X218" i="9" s="1"/>
  <c r="R218" i="9"/>
  <c r="R188" i="9"/>
  <c r="W188" i="9"/>
  <c r="X188" i="9" s="1"/>
  <c r="W176" i="9"/>
  <c r="X176" i="9" s="1"/>
  <c r="R176" i="9"/>
  <c r="R141" i="9"/>
  <c r="W141" i="9"/>
  <c r="X141" i="9" s="1"/>
  <c r="W310" i="9"/>
  <c r="X310" i="9" s="1"/>
  <c r="R305" i="9"/>
  <c r="W284" i="9"/>
  <c r="X284" i="9" s="1"/>
  <c r="R284" i="9"/>
  <c r="L281" i="9"/>
  <c r="W234" i="9"/>
  <c r="X234" i="9" s="1"/>
  <c r="R234" i="9"/>
  <c r="T219" i="9"/>
  <c r="U219" i="9" s="1"/>
  <c r="R215" i="9"/>
  <c r="W215" i="9"/>
  <c r="X215" i="9" s="1"/>
  <c r="T196" i="9"/>
  <c r="U196" i="9" s="1"/>
  <c r="U197" i="9"/>
  <c r="W300" i="9"/>
  <c r="X300" i="9" s="1"/>
  <c r="R300" i="9"/>
  <c r="L277" i="9"/>
  <c r="J276" i="9"/>
  <c r="X247" i="9"/>
  <c r="X223" i="9"/>
  <c r="R193" i="9"/>
  <c r="V193" i="9"/>
  <c r="X311" i="9"/>
  <c r="V302" i="9"/>
  <c r="W272" i="9"/>
  <c r="X272" i="9" s="1"/>
  <c r="R272" i="9"/>
  <c r="W259" i="9"/>
  <c r="X259" i="9" s="1"/>
  <c r="R259" i="9"/>
  <c r="R240" i="9"/>
  <c r="W240" i="9"/>
  <c r="X240" i="9" s="1"/>
  <c r="R212" i="9"/>
  <c r="W212" i="9"/>
  <c r="X212" i="9" s="1"/>
  <c r="R256" i="9"/>
  <c r="W256" i="9"/>
  <c r="X256" i="9" s="1"/>
  <c r="X201" i="9"/>
  <c r="Q186" i="9"/>
  <c r="L186" i="9"/>
  <c r="X184" i="9"/>
  <c r="W175" i="9"/>
  <c r="X175" i="9" s="1"/>
  <c r="W164" i="9"/>
  <c r="X164" i="9" s="1"/>
  <c r="T132" i="9"/>
  <c r="V79" i="9"/>
  <c r="X79" i="9" s="1"/>
  <c r="R79" i="9"/>
  <c r="T276" i="9"/>
  <c r="U276" i="9" s="1"/>
  <c r="X260" i="9"/>
  <c r="R253" i="9"/>
  <c r="V252" i="9"/>
  <c r="X252" i="9" s="1"/>
  <c r="R247" i="9"/>
  <c r="Q241" i="9"/>
  <c r="L241" i="9"/>
  <c r="W231" i="9"/>
  <c r="X231" i="9" s="1"/>
  <c r="R229" i="9"/>
  <c r="V228" i="9"/>
  <c r="X228" i="9" s="1"/>
  <c r="R223" i="9"/>
  <c r="U220" i="9"/>
  <c r="K219" i="9"/>
  <c r="R202" i="9"/>
  <c r="X200" i="9"/>
  <c r="AA196" i="9"/>
  <c r="S166" i="9"/>
  <c r="W172" i="9"/>
  <c r="X172" i="9" s="1"/>
  <c r="K166" i="9"/>
  <c r="W169" i="9"/>
  <c r="X169" i="9" s="1"/>
  <c r="R169" i="9"/>
  <c r="R168" i="9"/>
  <c r="W168" i="9"/>
  <c r="X168" i="9" s="1"/>
  <c r="Q158" i="9"/>
  <c r="K155" i="9"/>
  <c r="L158" i="9"/>
  <c r="W145" i="9"/>
  <c r="X145" i="9" s="1"/>
  <c r="V123" i="9"/>
  <c r="X123" i="9" s="1"/>
  <c r="R123" i="9"/>
  <c r="Q190" i="9"/>
  <c r="L190" i="9"/>
  <c r="R135" i="9"/>
  <c r="W135" i="9"/>
  <c r="X135" i="9" s="1"/>
  <c r="U112" i="9"/>
  <c r="R269" i="9"/>
  <c r="X251" i="9"/>
  <c r="R239" i="9"/>
  <c r="U236" i="9"/>
  <c r="R220" i="9"/>
  <c r="R216" i="9"/>
  <c r="W216" i="9"/>
  <c r="X216" i="9" s="1"/>
  <c r="U186" i="9"/>
  <c r="T166" i="9"/>
  <c r="R181" i="9"/>
  <c r="W181" i="9"/>
  <c r="X181" i="9" s="1"/>
  <c r="W174" i="9"/>
  <c r="X174" i="9" s="1"/>
  <c r="R174" i="9"/>
  <c r="W126" i="9"/>
  <c r="X126" i="9" s="1"/>
  <c r="R126" i="9"/>
  <c r="Q120" i="9"/>
  <c r="L120" i="9"/>
  <c r="K119" i="9"/>
  <c r="L119" i="9" s="1"/>
  <c r="K255" i="9"/>
  <c r="Q264" i="9"/>
  <c r="R232" i="9"/>
  <c r="W232" i="9"/>
  <c r="X232" i="9" s="1"/>
  <c r="V220" i="9"/>
  <c r="W205" i="9"/>
  <c r="X205" i="9" s="1"/>
  <c r="R205" i="9"/>
  <c r="O196" i="9"/>
  <c r="V190" i="9"/>
  <c r="J166" i="9"/>
  <c r="P166" i="9" s="1"/>
  <c r="X156" i="9"/>
  <c r="R127" i="9"/>
  <c r="W127" i="9"/>
  <c r="X127" i="9" s="1"/>
  <c r="M111" i="9"/>
  <c r="R271" i="9"/>
  <c r="R263" i="9"/>
  <c r="X244" i="9"/>
  <c r="Z219" i="9"/>
  <c r="X199" i="9"/>
  <c r="Q167" i="9"/>
  <c r="O167" i="9"/>
  <c r="N166" i="9"/>
  <c r="O166" i="9" s="1"/>
  <c r="Q147" i="9"/>
  <c r="L147" i="9"/>
  <c r="AA133" i="9"/>
  <c r="Z132" i="9"/>
  <c r="R75" i="9"/>
  <c r="V75" i="9"/>
  <c r="X75" i="9" s="1"/>
  <c r="W171" i="9"/>
  <c r="X171" i="9" s="1"/>
  <c r="R171" i="9"/>
  <c r="X213" i="9"/>
  <c r="Q178" i="9"/>
  <c r="O138" i="9"/>
  <c r="N132" i="9"/>
  <c r="P133" i="9"/>
  <c r="J132" i="9"/>
  <c r="P132" i="9" s="1"/>
  <c r="L133" i="9"/>
  <c r="P119" i="9"/>
  <c r="T80" i="9"/>
  <c r="U80" i="9" s="1"/>
  <c r="U81" i="9"/>
  <c r="X193" i="9"/>
  <c r="X185" i="9"/>
  <c r="U178" i="9"/>
  <c r="L171" i="9"/>
  <c r="R165" i="9"/>
  <c r="V165" i="9"/>
  <c r="X165" i="9" s="1"/>
  <c r="R157" i="9"/>
  <c r="V157" i="9"/>
  <c r="X157" i="9" s="1"/>
  <c r="W133" i="9"/>
  <c r="U133" i="9"/>
  <c r="V130" i="9"/>
  <c r="X130" i="9" s="1"/>
  <c r="R52" i="9"/>
  <c r="W52" i="9"/>
  <c r="X52" i="9" s="1"/>
  <c r="O28" i="9"/>
  <c r="N9" i="9"/>
  <c r="R159" i="9"/>
  <c r="W159" i="9"/>
  <c r="X159" i="9" s="1"/>
  <c r="R156" i="9"/>
  <c r="K132" i="9"/>
  <c r="L138" i="9"/>
  <c r="Q138" i="9"/>
  <c r="R106" i="9"/>
  <c r="W106" i="9"/>
  <c r="X106" i="9" s="1"/>
  <c r="W104" i="9"/>
  <c r="X104" i="9" s="1"/>
  <c r="R104" i="9"/>
  <c r="AA63" i="9"/>
  <c r="R209" i="9"/>
  <c r="R189" i="9"/>
  <c r="W189" i="9"/>
  <c r="X189" i="9" s="1"/>
  <c r="R185" i="9"/>
  <c r="X177" i="9"/>
  <c r="Z166" i="9"/>
  <c r="Y132" i="9"/>
  <c r="AA147" i="9"/>
  <c r="R143" i="9"/>
  <c r="W143" i="9"/>
  <c r="X143" i="9" s="1"/>
  <c r="V120" i="9"/>
  <c r="R117" i="9"/>
  <c r="W117" i="9"/>
  <c r="X117" i="9" s="1"/>
  <c r="X114" i="9"/>
  <c r="W96" i="9"/>
  <c r="X96" i="9" s="1"/>
  <c r="R96" i="9"/>
  <c r="R86" i="9"/>
  <c r="W86" i="9"/>
  <c r="X86" i="9" s="1"/>
  <c r="R21" i="9"/>
  <c r="W21" i="9"/>
  <c r="X21" i="9" s="1"/>
  <c r="R161" i="9"/>
  <c r="W161" i="9"/>
  <c r="X161" i="9" s="1"/>
  <c r="X146" i="9"/>
  <c r="S132" i="9"/>
  <c r="S111" i="9" s="1"/>
  <c r="V138" i="9"/>
  <c r="V124" i="9"/>
  <c r="X124" i="9" s="1"/>
  <c r="R124" i="9"/>
  <c r="V116" i="9"/>
  <c r="X116" i="9" s="1"/>
  <c r="R116" i="9"/>
  <c r="Q112" i="9"/>
  <c r="L112" i="9"/>
  <c r="P51" i="9"/>
  <c r="V51" i="9" s="1"/>
  <c r="L51" i="9"/>
  <c r="J9" i="9"/>
  <c r="P15" i="9"/>
  <c r="V15" i="9" s="1"/>
  <c r="J155" i="9"/>
  <c r="P155" i="9" s="1"/>
  <c r="V155" i="9" s="1"/>
  <c r="P158" i="9"/>
  <c r="V158" i="9" s="1"/>
  <c r="R110" i="9"/>
  <c r="W110" i="9"/>
  <c r="X110" i="9" s="1"/>
  <c r="Q67" i="9"/>
  <c r="L67" i="9"/>
  <c r="Q54" i="9"/>
  <c r="L54" i="9"/>
  <c r="R160" i="9"/>
  <c r="V140" i="9"/>
  <c r="X140" i="9" s="1"/>
  <c r="R140" i="9"/>
  <c r="V122" i="9"/>
  <c r="X122" i="9" s="1"/>
  <c r="X107" i="9"/>
  <c r="N80" i="9"/>
  <c r="O88" i="9"/>
  <c r="U58" i="9"/>
  <c r="R73" i="9"/>
  <c r="V73" i="9"/>
  <c r="X73" i="9" s="1"/>
  <c r="O48" i="9"/>
  <c r="Q48" i="9"/>
  <c r="W46" i="9"/>
  <c r="X46" i="9" s="1"/>
  <c r="R46" i="9"/>
  <c r="Y166" i="9"/>
  <c r="Y111" i="9" s="1"/>
  <c r="U147" i="9"/>
  <c r="V105" i="9"/>
  <c r="R101" i="9"/>
  <c r="W101" i="9"/>
  <c r="X101" i="9" s="1"/>
  <c r="P88" i="9"/>
  <c r="V88" i="9" s="1"/>
  <c r="J80" i="9"/>
  <c r="P80" i="9" s="1"/>
  <c r="V80" i="9" s="1"/>
  <c r="V45" i="9"/>
  <c r="R45" i="9"/>
  <c r="W65" i="9"/>
  <c r="X65" i="9" s="1"/>
  <c r="R65" i="9"/>
  <c r="R144" i="9"/>
  <c r="R136" i="9"/>
  <c r="X131" i="9"/>
  <c r="X115" i="9"/>
  <c r="P112" i="9"/>
  <c r="V112" i="9" s="1"/>
  <c r="V99" i="9"/>
  <c r="X99" i="9" s="1"/>
  <c r="R99" i="9"/>
  <c r="R97" i="9"/>
  <c r="R90" i="9"/>
  <c r="W90" i="9"/>
  <c r="X90" i="9" s="1"/>
  <c r="W85" i="9"/>
  <c r="X85" i="9" s="1"/>
  <c r="R85" i="9"/>
  <c r="R74" i="9"/>
  <c r="W74" i="9"/>
  <c r="X74" i="9" s="1"/>
  <c r="X61" i="9"/>
  <c r="K57" i="9"/>
  <c r="L58" i="9"/>
  <c r="Q58" i="9"/>
  <c r="Q42" i="9"/>
  <c r="L42" i="9"/>
  <c r="R32" i="9"/>
  <c r="W32" i="9"/>
  <c r="X32" i="9" s="1"/>
  <c r="R125" i="9"/>
  <c r="O112" i="9"/>
  <c r="X97" i="9"/>
  <c r="Y57" i="9"/>
  <c r="Y324" i="9" s="1"/>
  <c r="R33" i="9"/>
  <c r="W33" i="9"/>
  <c r="X33" i="9" s="1"/>
  <c r="R20" i="9"/>
  <c r="W20" i="9"/>
  <c r="X20" i="9" s="1"/>
  <c r="W142" i="9"/>
  <c r="X142" i="9" s="1"/>
  <c r="R142" i="9"/>
  <c r="W134" i="9"/>
  <c r="X134" i="9" s="1"/>
  <c r="R134" i="9"/>
  <c r="O120" i="9"/>
  <c r="N119" i="9"/>
  <c r="O119" i="9" s="1"/>
  <c r="W118" i="9"/>
  <c r="X118" i="9" s="1"/>
  <c r="R118" i="9"/>
  <c r="W102" i="9"/>
  <c r="X102" i="9" s="1"/>
  <c r="R102" i="9"/>
  <c r="R93" i="9"/>
  <c r="W93" i="9"/>
  <c r="X93" i="9" s="1"/>
  <c r="V43" i="9"/>
  <c r="X43" i="9" s="1"/>
  <c r="R43" i="9"/>
  <c r="V35" i="9"/>
  <c r="X35" i="9" s="1"/>
  <c r="R35" i="9"/>
  <c r="R103" i="9"/>
  <c r="W103" i="9"/>
  <c r="X103" i="9" s="1"/>
  <c r="X98" i="9"/>
  <c r="R89" i="9"/>
  <c r="L88" i="9"/>
  <c r="Q88" i="9"/>
  <c r="W81" i="9"/>
  <c r="X81" i="9" s="1"/>
  <c r="R81" i="9"/>
  <c r="W72" i="9"/>
  <c r="X72" i="9" s="1"/>
  <c r="R72" i="9"/>
  <c r="V58" i="9"/>
  <c r="W41" i="9"/>
  <c r="X41" i="9" s="1"/>
  <c r="R41" i="9"/>
  <c r="Q38" i="9"/>
  <c r="L38" i="9"/>
  <c r="U30" i="9"/>
  <c r="R19" i="9"/>
  <c r="W14" i="9"/>
  <c r="X14" i="9" s="1"/>
  <c r="R14" i="9"/>
  <c r="Q63" i="9"/>
  <c r="L63" i="9"/>
  <c r="X49" i="9"/>
  <c r="Z9" i="9"/>
  <c r="AA15" i="9"/>
  <c r="R95" i="9"/>
  <c r="W95" i="9"/>
  <c r="X95" i="9" s="1"/>
  <c r="W82" i="9"/>
  <c r="X82" i="9" s="1"/>
  <c r="AA81" i="9"/>
  <c r="Z80" i="9"/>
  <c r="AA80" i="9" s="1"/>
  <c r="W78" i="9"/>
  <c r="X78" i="9" s="1"/>
  <c r="M57" i="9"/>
  <c r="M324" i="9" s="1"/>
  <c r="R61" i="9"/>
  <c r="V30" i="9"/>
  <c r="R25" i="9"/>
  <c r="W25" i="9"/>
  <c r="X25" i="9" s="1"/>
  <c r="W94" i="9"/>
  <c r="X94" i="9" s="1"/>
  <c r="R94" i="9"/>
  <c r="R69" i="9"/>
  <c r="W69" i="9"/>
  <c r="X69" i="9" s="1"/>
  <c r="U63" i="9"/>
  <c r="X55" i="9"/>
  <c r="P38" i="9"/>
  <c r="V38" i="9" s="1"/>
  <c r="V63" i="9"/>
  <c r="S57" i="9"/>
  <c r="S324" i="9" s="1"/>
  <c r="X31" i="9"/>
  <c r="K28" i="9"/>
  <c r="Q30" i="9"/>
  <c r="Q51" i="9"/>
  <c r="U9" i="9"/>
  <c r="R29" i="9"/>
  <c r="P28" i="9"/>
  <c r="V28" i="9" s="1"/>
  <c r="R26" i="9"/>
  <c r="O81" i="9"/>
  <c r="R59" i="9"/>
  <c r="R53" i="9"/>
  <c r="W45" i="9"/>
  <c r="W22" i="9"/>
  <c r="X22" i="9" s="1"/>
  <c r="R22" i="9"/>
  <c r="V54" i="9"/>
  <c r="O45" i="9"/>
  <c r="W29" i="9"/>
  <c r="X29" i="9" s="1"/>
  <c r="X26" i="9"/>
  <c r="L15" i="9"/>
  <c r="Q15" i="9"/>
  <c r="I72" i="9"/>
  <c r="I89" i="9"/>
  <c r="I100" i="9"/>
  <c r="I97" i="9"/>
  <c r="I202" i="9"/>
  <c r="I211" i="9"/>
  <c r="I218" i="9"/>
  <c r="I240" i="9"/>
  <c r="I448" i="9"/>
  <c r="I451" i="9"/>
  <c r="I203" i="9"/>
  <c r="I265" i="9"/>
  <c r="I179" i="9"/>
  <c r="I234" i="9"/>
  <c r="I446" i="9"/>
  <c r="I460" i="9"/>
  <c r="I70" i="9"/>
  <c r="I86" i="9"/>
  <c r="I71" i="9"/>
  <c r="I99" i="9"/>
  <c r="I154" i="9"/>
  <c r="I195" i="9"/>
  <c r="I206" i="9"/>
  <c r="I216" i="9"/>
  <c r="I247" i="9"/>
  <c r="I84" i="9"/>
  <c r="I92" i="9"/>
  <c r="I217" i="9"/>
  <c r="F9" i="9"/>
  <c r="F7" i="9" s="1"/>
  <c r="F8" i="9" s="1"/>
  <c r="I77" i="9"/>
  <c r="I103" i="9"/>
  <c r="I181" i="9"/>
  <c r="I185" i="9"/>
  <c r="I198" i="9"/>
  <c r="I352" i="9"/>
  <c r="I363" i="9"/>
  <c r="I458" i="9"/>
  <c r="H38" i="9"/>
  <c r="I75" i="9"/>
  <c r="I140" i="9"/>
  <c r="H158" i="9"/>
  <c r="H155" i="9"/>
  <c r="I159" i="9"/>
  <c r="I21" i="9"/>
  <c r="I108" i="9"/>
  <c r="I91" i="9"/>
  <c r="I109" i="9"/>
  <c r="I175" i="9"/>
  <c r="I61" i="9"/>
  <c r="H178" i="9"/>
  <c r="I178" i="9" s="1"/>
  <c r="I69" i="9"/>
  <c r="I24" i="9"/>
  <c r="G48" i="9"/>
  <c r="I93" i="9"/>
  <c r="H74" i="9"/>
  <c r="I85" i="9"/>
  <c r="I98" i="9"/>
  <c r="I126" i="9"/>
  <c r="I160" i="9"/>
  <c r="I201" i="9"/>
  <c r="I223" i="9"/>
  <c r="I237" i="9"/>
  <c r="I242" i="9"/>
  <c r="I309" i="9"/>
  <c r="I372" i="9"/>
  <c r="H453" i="9"/>
  <c r="I325" i="9"/>
  <c r="I457" i="9"/>
  <c r="I96" i="9"/>
  <c r="I107" i="9"/>
  <c r="I110" i="9"/>
  <c r="I137" i="9"/>
  <c r="I142" i="9"/>
  <c r="I161" i="9"/>
  <c r="I215" i="9"/>
  <c r="I263" i="9"/>
  <c r="I370" i="9"/>
  <c r="I449" i="9"/>
  <c r="I462" i="9"/>
  <c r="I94" i="9"/>
  <c r="I156" i="9"/>
  <c r="I164" i="9"/>
  <c r="G171" i="9"/>
  <c r="I171" i="9" s="1"/>
  <c r="I183" i="9"/>
  <c r="I233" i="9"/>
  <c r="I456" i="9"/>
  <c r="I461" i="9"/>
  <c r="G81" i="9"/>
  <c r="I210" i="9"/>
  <c r="I304" i="9"/>
  <c r="I313" i="9"/>
  <c r="H425" i="9"/>
  <c r="I425" i="9" s="1"/>
  <c r="I95" i="9"/>
  <c r="I102" i="9"/>
  <c r="F111" i="9"/>
  <c r="I141" i="9"/>
  <c r="I153" i="9"/>
  <c r="I165" i="9"/>
  <c r="I172" i="9"/>
  <c r="I177" i="9"/>
  <c r="I230" i="9"/>
  <c r="I307" i="9"/>
  <c r="I368" i="9"/>
  <c r="G416" i="9"/>
  <c r="I445" i="9"/>
  <c r="I454" i="9"/>
  <c r="I459" i="9"/>
  <c r="I22" i="9"/>
  <c r="G36" i="9"/>
  <c r="G67" i="9"/>
  <c r="G11" i="9"/>
  <c r="G13" i="9"/>
  <c r="H17" i="9"/>
  <c r="G29" i="9"/>
  <c r="G33" i="9"/>
  <c r="H33" i="9"/>
  <c r="H36" i="9"/>
  <c r="H45" i="9"/>
  <c r="H67" i="9"/>
  <c r="I82" i="9"/>
  <c r="I130" i="9"/>
  <c r="G15" i="9"/>
  <c r="H37" i="9"/>
  <c r="I37" i="9" s="1"/>
  <c r="H40" i="9"/>
  <c r="G23" i="9"/>
  <c r="H27" i="9"/>
  <c r="I27" i="9" s="1"/>
  <c r="H29" i="9"/>
  <c r="G40" i="9"/>
  <c r="G41" i="9"/>
  <c r="G43" i="9"/>
  <c r="H47" i="9"/>
  <c r="I52" i="9"/>
  <c r="H81" i="9"/>
  <c r="G88" i="9"/>
  <c r="H26" i="9"/>
  <c r="I26" i="9" s="1"/>
  <c r="H43" i="9"/>
  <c r="G47" i="9"/>
  <c r="H18" i="9"/>
  <c r="H23" i="9"/>
  <c r="G10" i="9"/>
  <c r="G12" i="9"/>
  <c r="G14" i="9"/>
  <c r="H16" i="9"/>
  <c r="I16" i="9" s="1"/>
  <c r="H25" i="9"/>
  <c r="G32" i="9"/>
  <c r="H44" i="9"/>
  <c r="I44" i="9" s="1"/>
  <c r="G45" i="9"/>
  <c r="G54" i="9"/>
  <c r="G17" i="9"/>
  <c r="G31" i="9"/>
  <c r="I31" i="9" s="1"/>
  <c r="I35" i="9"/>
  <c r="H54" i="9"/>
  <c r="G63" i="9"/>
  <c r="G18" i="9"/>
  <c r="H19" i="9"/>
  <c r="I19" i="9" s="1"/>
  <c r="G20" i="9"/>
  <c r="G25" i="9"/>
  <c r="I64" i="9"/>
  <c r="G117" i="9"/>
  <c r="H136" i="9"/>
  <c r="I136" i="9" s="1"/>
  <c r="G106" i="9"/>
  <c r="H113" i="9"/>
  <c r="H117" i="9"/>
  <c r="G118" i="9"/>
  <c r="I124" i="9"/>
  <c r="G125" i="9"/>
  <c r="G53" i="9"/>
  <c r="G116" i="9"/>
  <c r="G115" i="9"/>
  <c r="H34" i="9"/>
  <c r="I34" i="9" s="1"/>
  <c r="H39" i="9"/>
  <c r="I39" i="9" s="1"/>
  <c r="H41" i="9"/>
  <c r="H46" i="9"/>
  <c r="I46" i="9" s="1"/>
  <c r="G319" i="9"/>
  <c r="H50" i="9"/>
  <c r="I50" i="9" s="1"/>
  <c r="H58" i="9"/>
  <c r="I58" i="9" s="1"/>
  <c r="G74" i="9"/>
  <c r="G80" i="9"/>
  <c r="I87" i="9"/>
  <c r="H88" i="9"/>
  <c r="I88" i="9" s="1"/>
  <c r="I90" i="9"/>
  <c r="H131" i="9"/>
  <c r="I131" i="9" s="1"/>
  <c r="H138" i="9"/>
  <c r="I138" i="9" s="1"/>
  <c r="H49" i="9"/>
  <c r="I49" i="9" s="1"/>
  <c r="G322" i="9"/>
  <c r="I83" i="9"/>
  <c r="G114" i="9"/>
  <c r="I122" i="9"/>
  <c r="I123" i="9"/>
  <c r="H322" i="9"/>
  <c r="G120" i="9"/>
  <c r="H127" i="9"/>
  <c r="I127" i="9" s="1"/>
  <c r="H125" i="9"/>
  <c r="I125" i="9" s="1"/>
  <c r="H115" i="9"/>
  <c r="G134" i="9"/>
  <c r="G135" i="9"/>
  <c r="G113" i="9"/>
  <c r="H116" i="9"/>
  <c r="G145" i="9"/>
  <c r="G133" i="9"/>
  <c r="H133" i="9"/>
  <c r="I133" i="9" s="1"/>
  <c r="I128" i="9"/>
  <c r="G129" i="9"/>
  <c r="I139" i="9"/>
  <c r="G121" i="9"/>
  <c r="H134" i="9"/>
  <c r="H135" i="9"/>
  <c r="G148" i="9"/>
  <c r="G149" i="9"/>
  <c r="H150" i="9"/>
  <c r="I150" i="9" s="1"/>
  <c r="G158" i="9"/>
  <c r="I246" i="9"/>
  <c r="G152" i="9"/>
  <c r="G184" i="9"/>
  <c r="I162" i="9"/>
  <c r="H169" i="9"/>
  <c r="I169" i="9" s="1"/>
  <c r="H170" i="9"/>
  <c r="I170" i="9" s="1"/>
  <c r="G144" i="9"/>
  <c r="G146" i="9"/>
  <c r="H188" i="9"/>
  <c r="I188" i="9" s="1"/>
  <c r="G157" i="9"/>
  <c r="H184" i="9"/>
  <c r="G187" i="9"/>
  <c r="I194" i="9"/>
  <c r="H152" i="9"/>
  <c r="H157" i="9"/>
  <c r="H168" i="9"/>
  <c r="I168" i="9" s="1"/>
  <c r="I173" i="9"/>
  <c r="I180" i="9"/>
  <c r="G191" i="9"/>
  <c r="I200" i="9"/>
  <c r="I209" i="9"/>
  <c r="I163" i="9"/>
  <c r="H189" i="9"/>
  <c r="I189" i="9" s="1"/>
  <c r="G204" i="9"/>
  <c r="G170" i="9"/>
  <c r="H191" i="9"/>
  <c r="G193" i="9"/>
  <c r="H204" i="9"/>
  <c r="G205" i="9"/>
  <c r="H205" i="9"/>
  <c r="I208" i="9"/>
  <c r="I214" i="9"/>
  <c r="G220" i="9"/>
  <c r="H225" i="9"/>
  <c r="I225" i="9" s="1"/>
  <c r="I235" i="9"/>
  <c r="G252" i="9"/>
  <c r="H262" i="9"/>
  <c r="H220" i="9"/>
  <c r="H227" i="9"/>
  <c r="I227" i="9" s="1"/>
  <c r="G228" i="9"/>
  <c r="H231" i="9"/>
  <c r="I231" i="9" s="1"/>
  <c r="H236" i="9"/>
  <c r="G243" i="9"/>
  <c r="I243" i="9" s="1"/>
  <c r="G245" i="9"/>
  <c r="G249" i="9"/>
  <c r="G221" i="9"/>
  <c r="I222" i="9"/>
  <c r="H228" i="9"/>
  <c r="H229" i="9"/>
  <c r="H250" i="9"/>
  <c r="G257" i="9"/>
  <c r="H226" i="9"/>
  <c r="I226" i="9" s="1"/>
  <c r="G229" i="9"/>
  <c r="G236" i="9"/>
  <c r="I282" i="9"/>
  <c r="H221" i="9"/>
  <c r="G244" i="9"/>
  <c r="G251" i="9"/>
  <c r="I283" i="9"/>
  <c r="G250" i="9"/>
  <c r="G254" i="9"/>
  <c r="G260" i="9"/>
  <c r="H261" i="9"/>
  <c r="I238" i="9"/>
  <c r="G256" i="9"/>
  <c r="I273" i="9"/>
  <c r="H270" i="9"/>
  <c r="I270" i="9" s="1"/>
  <c r="G278" i="9"/>
  <c r="H281" i="9"/>
  <c r="G285" i="9"/>
  <c r="G287" i="9"/>
  <c r="H303" i="9"/>
  <c r="I303" i="9" s="1"/>
  <c r="I305" i="9"/>
  <c r="G253" i="9"/>
  <c r="G284" i="9"/>
  <c r="G294" i="9"/>
  <c r="G341" i="9"/>
  <c r="H258" i="9"/>
  <c r="I258" i="9" s="1"/>
  <c r="G261" i="9"/>
  <c r="G266" i="9"/>
  <c r="H271" i="9"/>
  <c r="I271" i="9" s="1"/>
  <c r="G274" i="9"/>
  <c r="G279" i="9"/>
  <c r="H287" i="9"/>
  <c r="G296" i="9"/>
  <c r="H266" i="9"/>
  <c r="G269" i="9"/>
  <c r="H274" i="9"/>
  <c r="G280" i="9"/>
  <c r="H286" i="9"/>
  <c r="I286" i="9" s="1"/>
  <c r="G290" i="9"/>
  <c r="G293" i="9"/>
  <c r="G331" i="9"/>
  <c r="G281" i="9"/>
  <c r="G292" i="9"/>
  <c r="H293" i="9"/>
  <c r="I311" i="9"/>
  <c r="H259" i="9"/>
  <c r="I259" i="9" s="1"/>
  <c r="G262" i="9"/>
  <c r="G267" i="9"/>
  <c r="H272" i="9"/>
  <c r="I272" i="9" s="1"/>
  <c r="G275" i="9"/>
  <c r="I288" i="9"/>
  <c r="G301" i="9"/>
  <c r="H275" i="9"/>
  <c r="G299" i="9"/>
  <c r="G337" i="9"/>
  <c r="I297" i="9"/>
  <c r="G327" i="9"/>
  <c r="H295" i="9"/>
  <c r="I295" i="9" s="1"/>
  <c r="H312" i="9"/>
  <c r="I312" i="9" s="1"/>
  <c r="H327" i="9"/>
  <c r="H328" i="9"/>
  <c r="I328" i="9" s="1"/>
  <c r="G300" i="9"/>
  <c r="G298" i="9"/>
  <c r="I310" i="9"/>
  <c r="H332" i="9"/>
  <c r="I332" i="9" s="1"/>
  <c r="G329" i="9"/>
  <c r="G330" i="9"/>
  <c r="G333" i="9"/>
  <c r="I333" i="9" s="1"/>
  <c r="H338" i="9"/>
  <c r="I334" i="9"/>
  <c r="H340" i="9"/>
  <c r="G345" i="9"/>
  <c r="I349" i="9"/>
  <c r="G351" i="9"/>
  <c r="G354" i="9"/>
  <c r="H364" i="9"/>
  <c r="H335" i="9"/>
  <c r="I335" i="9" s="1"/>
  <c r="G336" i="9"/>
  <c r="G346" i="9"/>
  <c r="G356" i="9"/>
  <c r="G358" i="9"/>
  <c r="H337" i="9"/>
  <c r="G338" i="9"/>
  <c r="G343" i="9"/>
  <c r="G350" i="9"/>
  <c r="H355" i="9"/>
  <c r="I355" i="9" s="1"/>
  <c r="I382" i="9"/>
  <c r="G342" i="9"/>
  <c r="H344" i="9"/>
  <c r="I344" i="9" s="1"/>
  <c r="H348" i="9"/>
  <c r="H366" i="9"/>
  <c r="H339" i="9"/>
  <c r="I339" i="9" s="1"/>
  <c r="G340" i="9"/>
  <c r="H357" i="9"/>
  <c r="I357" i="9" s="1"/>
  <c r="H336" i="9"/>
  <c r="H362" i="9"/>
  <c r="H365" i="9"/>
  <c r="I365" i="9" s="1"/>
  <c r="H360" i="9"/>
  <c r="I360" i="9" s="1"/>
  <c r="G362" i="9"/>
  <c r="G367" i="9"/>
  <c r="G380" i="9"/>
  <c r="I373" i="9"/>
  <c r="G374" i="9"/>
  <c r="G375" i="9"/>
  <c r="H386" i="9"/>
  <c r="I386" i="9" s="1"/>
  <c r="G348" i="9"/>
  <c r="G355" i="9"/>
  <c r="G361" i="9"/>
  <c r="G377" i="9"/>
  <c r="H359" i="9"/>
  <c r="H361" i="9"/>
  <c r="H391" i="9"/>
  <c r="G383" i="9"/>
  <c r="G444" i="9"/>
  <c r="G359" i="9"/>
  <c r="G364" i="9"/>
  <c r="G366" i="9"/>
  <c r="G371" i="9"/>
  <c r="H376" i="9"/>
  <c r="I376" i="9" s="1"/>
  <c r="G381" i="9"/>
  <c r="H444" i="9"/>
  <c r="G369" i="9"/>
  <c r="H371" i="9"/>
  <c r="G379" i="9"/>
  <c r="H381" i="9"/>
  <c r="H369" i="9"/>
  <c r="H379" i="9"/>
  <c r="H374" i="9"/>
  <c r="I374" i="9" s="1"/>
  <c r="H433" i="9"/>
  <c r="I433" i="9" s="1"/>
  <c r="H387" i="9"/>
  <c r="I387" i="9" s="1"/>
  <c r="G392" i="9"/>
  <c r="H392" i="9"/>
  <c r="G388" i="9"/>
  <c r="G389" i="9"/>
  <c r="G391" i="9"/>
  <c r="G394" i="9"/>
  <c r="H402" i="9"/>
  <c r="H403" i="9"/>
  <c r="I403" i="9" s="1"/>
  <c r="H404" i="9"/>
  <c r="H405" i="9"/>
  <c r="I405" i="9" s="1"/>
  <c r="H406" i="9"/>
  <c r="I406" i="9" s="1"/>
  <c r="H407" i="9"/>
  <c r="I407" i="9" s="1"/>
  <c r="H409" i="9"/>
  <c r="I409" i="9" s="1"/>
  <c r="H417" i="9"/>
  <c r="I417" i="9" s="1"/>
  <c r="G453" i="9"/>
  <c r="G393" i="9"/>
  <c r="I205" i="9" l="1"/>
  <c r="M7" i="9"/>
  <c r="M8" i="9" s="1"/>
  <c r="L80" i="9"/>
  <c r="Z57" i="9"/>
  <c r="Z7" i="9" s="1"/>
  <c r="Q276" i="9"/>
  <c r="R276" i="9" s="1"/>
  <c r="R323" i="9"/>
  <c r="W105" i="9"/>
  <c r="R391" i="9"/>
  <c r="I191" i="9"/>
  <c r="I135" i="9"/>
  <c r="V119" i="9"/>
  <c r="O132" i="9"/>
  <c r="R151" i="9"/>
  <c r="W151" i="9"/>
  <c r="X151" i="9" s="1"/>
  <c r="V316" i="9"/>
  <c r="X316" i="9" s="1"/>
  <c r="I322" i="9"/>
  <c r="N255" i="9"/>
  <c r="N111" i="9" s="1"/>
  <c r="O111" i="9" s="1"/>
  <c r="P326" i="9"/>
  <c r="V326" i="9" s="1"/>
  <c r="J57" i="9"/>
  <c r="W291" i="9"/>
  <c r="X291" i="9" s="1"/>
  <c r="R291" i="9"/>
  <c r="X323" i="9"/>
  <c r="R197" i="9"/>
  <c r="W197" i="9"/>
  <c r="X197" i="9" s="1"/>
  <c r="I369" i="9"/>
  <c r="I356" i="9"/>
  <c r="I345" i="9"/>
  <c r="I301" i="9"/>
  <c r="I280" i="9"/>
  <c r="I284" i="9"/>
  <c r="I13" i="9"/>
  <c r="F314" i="9"/>
  <c r="F390" i="9" s="1"/>
  <c r="F395" i="9" s="1"/>
  <c r="R30" i="9"/>
  <c r="W30" i="9"/>
  <c r="X30" i="9" s="1"/>
  <c r="T57" i="9"/>
  <c r="U166" i="9"/>
  <c r="W190" i="9"/>
  <c r="X190" i="9" s="1"/>
  <c r="R190" i="9"/>
  <c r="R347" i="9"/>
  <c r="L28" i="9"/>
  <c r="Q28" i="9"/>
  <c r="I350" i="9"/>
  <c r="I292" i="9"/>
  <c r="I269" i="9"/>
  <c r="I253" i="9"/>
  <c r="I251" i="9"/>
  <c r="I144" i="9"/>
  <c r="I14" i="9"/>
  <c r="P57" i="9"/>
  <c r="V57" i="9" s="1"/>
  <c r="J324" i="9"/>
  <c r="P324" i="9" s="1"/>
  <c r="V324" i="9" s="1"/>
  <c r="R58" i="9"/>
  <c r="W58" i="9"/>
  <c r="X58" i="9" s="1"/>
  <c r="K111" i="9"/>
  <c r="R178" i="9"/>
  <c r="W178" i="9"/>
  <c r="X178" i="9" s="1"/>
  <c r="R167" i="9"/>
  <c r="W167" i="9"/>
  <c r="X167" i="9" s="1"/>
  <c r="R241" i="9"/>
  <c r="W241" i="9"/>
  <c r="X241" i="9" s="1"/>
  <c r="Q196" i="9"/>
  <c r="L196" i="9"/>
  <c r="X320" i="9"/>
  <c r="L353" i="9"/>
  <c r="Q353" i="9"/>
  <c r="I149" i="9"/>
  <c r="R42" i="9"/>
  <c r="W42" i="9"/>
  <c r="X42" i="9" s="1"/>
  <c r="W186" i="9"/>
  <c r="X186" i="9" s="1"/>
  <c r="R186" i="9"/>
  <c r="I145" i="9"/>
  <c r="I12" i="9"/>
  <c r="AA9" i="9"/>
  <c r="Z315" i="9"/>
  <c r="AA315" i="9" s="1"/>
  <c r="O80" i="9"/>
  <c r="N57" i="9"/>
  <c r="Q57" i="9" s="1"/>
  <c r="Q80" i="9"/>
  <c r="AA57" i="9"/>
  <c r="Z324" i="9"/>
  <c r="AA324" i="9" s="1"/>
  <c r="W138" i="9"/>
  <c r="X138" i="9" s="1"/>
  <c r="R138" i="9"/>
  <c r="Q166" i="9"/>
  <c r="L166" i="9"/>
  <c r="Q219" i="9"/>
  <c r="L219" i="9"/>
  <c r="R224" i="9"/>
  <c r="W224" i="9"/>
  <c r="X224" i="9" s="1"/>
  <c r="O353" i="9"/>
  <c r="I146" i="9"/>
  <c r="I20" i="9"/>
  <c r="W120" i="9"/>
  <c r="Q119" i="9"/>
  <c r="R119" i="9" s="1"/>
  <c r="R120" i="9"/>
  <c r="I377" i="9"/>
  <c r="I343" i="9"/>
  <c r="I298" i="9"/>
  <c r="L57" i="9"/>
  <c r="K324" i="9"/>
  <c r="W48" i="9"/>
  <c r="X48" i="9" s="1"/>
  <c r="R48" i="9"/>
  <c r="R54" i="9"/>
  <c r="W54" i="9"/>
  <c r="X54" i="9" s="1"/>
  <c r="AA166" i="9"/>
  <c r="AA132" i="9"/>
  <c r="U132" i="9"/>
  <c r="W277" i="9"/>
  <c r="X277" i="9" s="1"/>
  <c r="R277" i="9"/>
  <c r="R321" i="9"/>
  <c r="W321" i="9"/>
  <c r="X321" i="9" s="1"/>
  <c r="W322" i="9"/>
  <c r="X322" i="9" s="1"/>
  <c r="R322" i="9"/>
  <c r="W354" i="9"/>
  <c r="X354" i="9" s="1"/>
  <c r="R354" i="9"/>
  <c r="I346" i="9"/>
  <c r="I257" i="9"/>
  <c r="I453" i="9"/>
  <c r="I331" i="9"/>
  <c r="I10" i="9"/>
  <c r="I444" i="9"/>
  <c r="I121" i="9"/>
  <c r="I63" i="9"/>
  <c r="I23" i="9"/>
  <c r="R15" i="9"/>
  <c r="W15" i="9"/>
  <c r="X15" i="9" s="1"/>
  <c r="Y7" i="9"/>
  <c r="R38" i="9"/>
  <c r="W38" i="9"/>
  <c r="X38" i="9" s="1"/>
  <c r="W88" i="9"/>
  <c r="X88" i="9" s="1"/>
  <c r="R88" i="9"/>
  <c r="S7" i="9"/>
  <c r="J7" i="9"/>
  <c r="P9" i="9"/>
  <c r="V9" i="9" s="1"/>
  <c r="J315" i="9"/>
  <c r="P315" i="9" s="1"/>
  <c r="V315" i="9" s="1"/>
  <c r="Q132" i="9"/>
  <c r="L132" i="9"/>
  <c r="AA219" i="9"/>
  <c r="V166" i="9"/>
  <c r="R264" i="9"/>
  <c r="W264" i="9"/>
  <c r="X264" i="9" s="1"/>
  <c r="L155" i="9"/>
  <c r="Q155" i="9"/>
  <c r="T255" i="9"/>
  <c r="U255" i="9" s="1"/>
  <c r="W302" i="9"/>
  <c r="X302" i="9" s="1"/>
  <c r="R302" i="9"/>
  <c r="R248" i="9"/>
  <c r="W248" i="9"/>
  <c r="X248" i="9" s="1"/>
  <c r="W326" i="9"/>
  <c r="I11" i="9"/>
  <c r="W112" i="9"/>
  <c r="X112" i="9" s="1"/>
  <c r="R112" i="9"/>
  <c r="N7" i="9"/>
  <c r="O9" i="9"/>
  <c r="N315" i="9"/>
  <c r="O315" i="9" s="1"/>
  <c r="P276" i="9"/>
  <c r="V276" i="9" s="1"/>
  <c r="J255" i="9"/>
  <c r="L255" i="9" s="1"/>
  <c r="W281" i="9"/>
  <c r="X281" i="9" s="1"/>
  <c r="R281" i="9"/>
  <c r="I342" i="9"/>
  <c r="K9" i="9"/>
  <c r="X45" i="9"/>
  <c r="R67" i="9"/>
  <c r="W67" i="9"/>
  <c r="X67" i="9" s="1"/>
  <c r="X105" i="9"/>
  <c r="V132" i="9"/>
  <c r="R158" i="9"/>
  <c r="W158" i="9"/>
  <c r="X158" i="9" s="1"/>
  <c r="V319" i="9"/>
  <c r="X319" i="9" s="1"/>
  <c r="R319" i="9"/>
  <c r="I329" i="9"/>
  <c r="I114" i="9"/>
  <c r="I290" i="9"/>
  <c r="I193" i="9"/>
  <c r="I285" i="9"/>
  <c r="I32" i="9"/>
  <c r="R51" i="9"/>
  <c r="W51" i="9"/>
  <c r="X51" i="9" s="1"/>
  <c r="R63" i="9"/>
  <c r="W63" i="9"/>
  <c r="X63" i="9" s="1"/>
  <c r="V133" i="9"/>
  <c r="X133" i="9" s="1"/>
  <c r="R133" i="9"/>
  <c r="R147" i="9"/>
  <c r="W147" i="9"/>
  <c r="X147" i="9" s="1"/>
  <c r="O255" i="9"/>
  <c r="L276" i="9"/>
  <c r="Z255" i="9"/>
  <c r="AA255" i="9" s="1"/>
  <c r="AA276" i="9"/>
  <c r="X347" i="9"/>
  <c r="I220" i="9"/>
  <c r="I45" i="9"/>
  <c r="I204" i="9"/>
  <c r="I340" i="9"/>
  <c r="I293" i="9"/>
  <c r="I158" i="9"/>
  <c r="I262" i="9"/>
  <c r="I184" i="9"/>
  <c r="I41" i="9"/>
  <c r="H105" i="9"/>
  <c r="I29" i="9"/>
  <c r="I261" i="9"/>
  <c r="I116" i="9"/>
  <c r="I115" i="9"/>
  <c r="H80" i="9"/>
  <c r="I80" i="9" s="1"/>
  <c r="I359" i="9"/>
  <c r="I236" i="9"/>
  <c r="I81" i="9"/>
  <c r="I47" i="9"/>
  <c r="I348" i="9"/>
  <c r="I366" i="9"/>
  <c r="I221" i="9"/>
  <c r="I54" i="9"/>
  <c r="I25" i="9"/>
  <c r="I287" i="9"/>
  <c r="I18" i="9"/>
  <c r="I36" i="9"/>
  <c r="G353" i="9"/>
  <c r="G326" i="9"/>
  <c r="G9" i="9"/>
  <c r="I391" i="9"/>
  <c r="H120" i="9"/>
  <c r="H30" i="9"/>
  <c r="I389" i="9"/>
  <c r="I362" i="9"/>
  <c r="I336" i="9"/>
  <c r="H354" i="9"/>
  <c r="I354" i="9" s="1"/>
  <c r="I338" i="9"/>
  <c r="H276" i="9"/>
  <c r="I274" i="9"/>
  <c r="H264" i="9"/>
  <c r="G264" i="9"/>
  <c r="I260" i="9"/>
  <c r="I152" i="9"/>
  <c r="G321" i="9"/>
  <c r="H321" i="9"/>
  <c r="H112" i="9"/>
  <c r="G38" i="9"/>
  <c r="I17" i="9"/>
  <c r="I250" i="9"/>
  <c r="I267" i="9"/>
  <c r="G42" i="9"/>
  <c r="H384" i="9"/>
  <c r="H416" i="9"/>
  <c r="I416" i="9" s="1"/>
  <c r="I404" i="9"/>
  <c r="I388" i="9"/>
  <c r="I381" i="9"/>
  <c r="H347" i="9"/>
  <c r="H302" i="9"/>
  <c r="G248" i="9"/>
  <c r="G224" i="9"/>
  <c r="G197" i="9"/>
  <c r="H151" i="9"/>
  <c r="I74" i="9"/>
  <c r="I113" i="9"/>
  <c r="H323" i="9"/>
  <c r="I40" i="9"/>
  <c r="I244" i="9"/>
  <c r="I279" i="9"/>
  <c r="H224" i="9"/>
  <c r="H291" i="9"/>
  <c r="H147" i="9"/>
  <c r="G105" i="9"/>
  <c r="H48" i="9"/>
  <c r="I48" i="9" s="1"/>
  <c r="I300" i="9"/>
  <c r="I393" i="9"/>
  <c r="G384" i="9"/>
  <c r="I299" i="9"/>
  <c r="I281" i="9"/>
  <c r="I402" i="9"/>
  <c r="H401" i="9"/>
  <c r="I401" i="9" s="1"/>
  <c r="I294" i="9"/>
  <c r="I256" i="9"/>
  <c r="H241" i="9"/>
  <c r="G241" i="9"/>
  <c r="I245" i="9"/>
  <c r="H248" i="9"/>
  <c r="G51" i="9"/>
  <c r="G323" i="9"/>
  <c r="G30" i="9"/>
  <c r="H42" i="9"/>
  <c r="H15" i="9"/>
  <c r="I15" i="9" s="1"/>
  <c r="G28" i="9"/>
  <c r="I394" i="9"/>
  <c r="I379" i="9"/>
  <c r="I371" i="9"/>
  <c r="I383" i="9"/>
  <c r="I380" i="9"/>
  <c r="I367" i="9"/>
  <c r="I358" i="9"/>
  <c r="I351" i="9"/>
  <c r="I330" i="9"/>
  <c r="I327" i="9"/>
  <c r="G302" i="9"/>
  <c r="G291" i="9"/>
  <c r="I275" i="9"/>
  <c r="I266" i="9"/>
  <c r="I296" i="9"/>
  <c r="I341" i="9"/>
  <c r="H197" i="9"/>
  <c r="G190" i="9"/>
  <c r="G147" i="9"/>
  <c r="G196" i="9"/>
  <c r="I134" i="9"/>
  <c r="G112" i="9"/>
  <c r="G119" i="9"/>
  <c r="I129" i="9"/>
  <c r="I117" i="9"/>
  <c r="I118" i="9"/>
  <c r="G57" i="9"/>
  <c r="H51" i="9"/>
  <c r="G318" i="9"/>
  <c r="H316" i="9"/>
  <c r="I43" i="9"/>
  <c r="I53" i="9"/>
  <c r="I361" i="9"/>
  <c r="I375" i="9"/>
  <c r="I337" i="9"/>
  <c r="I364" i="9"/>
  <c r="I278" i="9"/>
  <c r="I252" i="9"/>
  <c r="I229" i="9"/>
  <c r="G155" i="9"/>
  <c r="H190" i="9"/>
  <c r="I157" i="9"/>
  <c r="G186" i="9"/>
  <c r="I106" i="9"/>
  <c r="I67" i="9"/>
  <c r="I33" i="9"/>
  <c r="I392" i="9"/>
  <c r="G347" i="9"/>
  <c r="H326" i="9"/>
  <c r="I326" i="9" s="1"/>
  <c r="G277" i="9"/>
  <c r="I254" i="9"/>
  <c r="I228" i="9"/>
  <c r="I249" i="9"/>
  <c r="G167" i="9"/>
  <c r="I187" i="9"/>
  <c r="H186" i="9"/>
  <c r="H167" i="9"/>
  <c r="G151" i="9"/>
  <c r="I148" i="9"/>
  <c r="I190" i="9" l="1"/>
  <c r="X326" i="9"/>
  <c r="W276" i="9"/>
  <c r="R326" i="9"/>
  <c r="M314" i="9"/>
  <c r="M390" i="9" s="1"/>
  <c r="M395" i="9" s="1"/>
  <c r="Q255" i="9"/>
  <c r="R57" i="9"/>
  <c r="W57" i="9"/>
  <c r="X57" i="9" s="1"/>
  <c r="P255" i="9"/>
  <c r="V255" i="9" s="1"/>
  <c r="J111" i="9"/>
  <c r="P111" i="9" s="1"/>
  <c r="V111" i="9" s="1"/>
  <c r="W219" i="9"/>
  <c r="X219" i="9" s="1"/>
  <c r="R219" i="9"/>
  <c r="H57" i="9"/>
  <c r="I57" i="9" s="1"/>
  <c r="W119" i="9"/>
  <c r="X119" i="9" s="1"/>
  <c r="X120" i="9"/>
  <c r="W132" i="9"/>
  <c r="X132" i="9" s="1"/>
  <c r="R132" i="9"/>
  <c r="W166" i="9"/>
  <c r="X166" i="9" s="1"/>
  <c r="R166" i="9"/>
  <c r="R353" i="9"/>
  <c r="W353" i="9"/>
  <c r="X353" i="9" s="1"/>
  <c r="I248" i="9"/>
  <c r="W155" i="9"/>
  <c r="X155" i="9" s="1"/>
  <c r="R155" i="9"/>
  <c r="T111" i="9"/>
  <c r="U111" i="9" s="1"/>
  <c r="R28" i="9"/>
  <c r="W28" i="9"/>
  <c r="X28" i="9" s="1"/>
  <c r="U57" i="9"/>
  <c r="T324" i="9"/>
  <c r="U324" i="9" s="1"/>
  <c r="T7" i="9"/>
  <c r="K7" i="9"/>
  <c r="Q9" i="9"/>
  <c r="L9" i="9"/>
  <c r="K315" i="9"/>
  <c r="N8" i="9"/>
  <c r="O8" i="9" s="1"/>
  <c r="O7" i="9"/>
  <c r="N314" i="9"/>
  <c r="Y8" i="9"/>
  <c r="Y314" i="9"/>
  <c r="Y390" i="9" s="1"/>
  <c r="Y395" i="9" s="1"/>
  <c r="AA7" i="9"/>
  <c r="Z8" i="9"/>
  <c r="Z314" i="9"/>
  <c r="I224" i="9"/>
  <c r="Q111" i="9"/>
  <c r="I321" i="9"/>
  <c r="W255" i="9"/>
  <c r="R255" i="9"/>
  <c r="J8" i="9"/>
  <c r="P8" i="9" s="1"/>
  <c r="V8" i="9" s="1"/>
  <c r="P7" i="9"/>
  <c r="V7" i="9" s="1"/>
  <c r="W196" i="9"/>
  <c r="X196" i="9" s="1"/>
  <c r="R196" i="9"/>
  <c r="X276" i="9"/>
  <c r="S8" i="9"/>
  <c r="S314" i="9"/>
  <c r="S390" i="9" s="1"/>
  <c r="S395" i="9" s="1"/>
  <c r="L324" i="9"/>
  <c r="W80" i="9"/>
  <c r="X80" i="9" s="1"/>
  <c r="R80" i="9"/>
  <c r="O57" i="9"/>
  <c r="N324" i="9"/>
  <c r="O324" i="9" s="1"/>
  <c r="Z111" i="9"/>
  <c r="AA111" i="9" s="1"/>
  <c r="I186" i="9"/>
  <c r="I42" i="9"/>
  <c r="I264" i="9"/>
  <c r="I197" i="9"/>
  <c r="I105" i="9"/>
  <c r="I167" i="9"/>
  <c r="I51" i="9"/>
  <c r="H320" i="9"/>
  <c r="G255" i="9"/>
  <c r="I155" i="9"/>
  <c r="H255" i="9"/>
  <c r="H317" i="9"/>
  <c r="I323" i="9"/>
  <c r="G219" i="9"/>
  <c r="G317" i="9"/>
  <c r="H28" i="9"/>
  <c r="I28" i="9" s="1"/>
  <c r="H196" i="9"/>
  <c r="I196" i="9" s="1"/>
  <c r="H319" i="9"/>
  <c r="I319" i="9" s="1"/>
  <c r="I38" i="9"/>
  <c r="H119" i="9"/>
  <c r="I119" i="9" s="1"/>
  <c r="I120" i="9"/>
  <c r="G315" i="9"/>
  <c r="G320" i="9"/>
  <c r="I241" i="9"/>
  <c r="I347" i="9"/>
  <c r="I30" i="9"/>
  <c r="G132" i="9"/>
  <c r="H353" i="9"/>
  <c r="I353" i="9" s="1"/>
  <c r="I112" i="9"/>
  <c r="H166" i="9"/>
  <c r="G276" i="9"/>
  <c r="H219" i="9"/>
  <c r="H318" i="9"/>
  <c r="I318" i="9" s="1"/>
  <c r="I291" i="9"/>
  <c r="I277" i="9"/>
  <c r="I151" i="9"/>
  <c r="I384" i="9"/>
  <c r="H132" i="9"/>
  <c r="G166" i="9"/>
  <c r="I147" i="9"/>
  <c r="G316" i="9"/>
  <c r="I302" i="9"/>
  <c r="G7" i="9"/>
  <c r="H324" i="9" l="1"/>
  <c r="Q324" i="9"/>
  <c r="R111" i="9"/>
  <c r="W111" i="9"/>
  <c r="X111" i="9" s="1"/>
  <c r="Z390" i="9"/>
  <c r="AA314" i="9"/>
  <c r="AA8" i="9"/>
  <c r="R9" i="9"/>
  <c r="W9" i="9"/>
  <c r="X9" i="9" s="1"/>
  <c r="U7" i="9"/>
  <c r="T8" i="9"/>
  <c r="U8" i="9" s="1"/>
  <c r="T314" i="9"/>
  <c r="X255" i="9"/>
  <c r="L7" i="9"/>
  <c r="Q7" i="9"/>
  <c r="K8" i="9"/>
  <c r="K314" i="9"/>
  <c r="Q315" i="9"/>
  <c r="L315" i="9"/>
  <c r="W324" i="9"/>
  <c r="X324" i="9" s="1"/>
  <c r="R324" i="9"/>
  <c r="O314" i="9"/>
  <c r="N390" i="9"/>
  <c r="J314" i="9"/>
  <c r="G314" i="9" s="1"/>
  <c r="L111" i="9"/>
  <c r="I320" i="9"/>
  <c r="I132" i="9"/>
  <c r="I219" i="9"/>
  <c r="I276" i="9"/>
  <c r="G324" i="9"/>
  <c r="H9" i="9"/>
  <c r="I9" i="9" s="1"/>
  <c r="G111" i="9"/>
  <c r="I317" i="9"/>
  <c r="I255" i="9"/>
  <c r="I166" i="9"/>
  <c r="H111" i="9"/>
  <c r="G8" i="9"/>
  <c r="I316" i="9"/>
  <c r="Q8" i="9" l="1"/>
  <c r="L8" i="9"/>
  <c r="O390" i="9"/>
  <c r="N395" i="9"/>
  <c r="O395" i="9" s="1"/>
  <c r="N396" i="9"/>
  <c r="R315" i="9"/>
  <c r="W315" i="9"/>
  <c r="X315" i="9" s="1"/>
  <c r="U314" i="9"/>
  <c r="T390" i="9"/>
  <c r="R7" i="9"/>
  <c r="W7" i="9"/>
  <c r="X7" i="9" s="1"/>
  <c r="AA390" i="9"/>
  <c r="Z395" i="9"/>
  <c r="AA395" i="9" s="1"/>
  <c r="Z396" i="9"/>
  <c r="P314" i="9"/>
  <c r="V314" i="9" s="1"/>
  <c r="J390" i="9"/>
  <c r="L314" i="9"/>
  <c r="K390" i="9"/>
  <c r="Q314" i="9"/>
  <c r="I111" i="9"/>
  <c r="H7" i="9"/>
  <c r="H315" i="9"/>
  <c r="I315" i="9" s="1"/>
  <c r="I324" i="9"/>
  <c r="J395" i="9" l="1"/>
  <c r="P390" i="9"/>
  <c r="G390" i="9"/>
  <c r="G395" i="9" s="1"/>
  <c r="U390" i="9"/>
  <c r="T395" i="9"/>
  <c r="U395" i="9" s="1"/>
  <c r="T396" i="9"/>
  <c r="W314" i="9"/>
  <c r="X314" i="9" s="1"/>
  <c r="R314" i="9"/>
  <c r="W8" i="9"/>
  <c r="X8" i="9" s="1"/>
  <c r="R8" i="9"/>
  <c r="L390" i="9"/>
  <c r="K395" i="9"/>
  <c r="L395" i="9" s="1"/>
  <c r="K396" i="9"/>
  <c r="Q390" i="9"/>
  <c r="I7" i="9"/>
  <c r="H1" i="9"/>
  <c r="H8" i="9"/>
  <c r="I8" i="9" s="1"/>
  <c r="H314" i="9"/>
  <c r="I314" i="9" s="1"/>
  <c r="Q395" i="9" l="1"/>
  <c r="R395" i="9" s="1"/>
  <c r="R390" i="9"/>
  <c r="W390" i="9"/>
  <c r="Q396" i="9"/>
  <c r="V390" i="9"/>
  <c r="V395" i="9" s="1"/>
  <c r="P395" i="9"/>
  <c r="H390" i="9"/>
  <c r="X390" i="9" l="1"/>
  <c r="W395" i="9"/>
  <c r="X395" i="9" s="1"/>
  <c r="W396" i="9"/>
  <c r="I390" i="9"/>
  <c r="H395" i="9"/>
  <c r="H396" i="9"/>
  <c r="I395" i="9" l="1"/>
  <c r="C13" i="1" l="1"/>
  <c r="C12" i="1"/>
  <c r="L3" i="3"/>
  <c r="L2" i="3"/>
  <c r="C10" i="1"/>
  <c r="M5" i="2"/>
  <c r="M4" i="2"/>
  <c r="E4" i="2"/>
  <c r="C9" i="1"/>
  <c r="C8" i="1"/>
  <c r="D4" i="3" l="1"/>
  <c r="C16" i="1" l="1"/>
  <c r="C11" i="1"/>
  <c r="C7" i="1" s="1"/>
</calcChain>
</file>

<file path=xl/sharedStrings.xml><?xml version="1.0" encoding="utf-8"?>
<sst xmlns="http://schemas.openxmlformats.org/spreadsheetml/2006/main" count="1466" uniqueCount="1000">
  <si>
    <t>№ п/п</t>
  </si>
  <si>
    <t>Наименование показателя</t>
  </si>
  <si>
    <t xml:space="preserve">Сумма, </t>
  </si>
  <si>
    <t>тыс. руб.</t>
  </si>
  <si>
    <t>Затраты на реализацию, в т.ч.:</t>
  </si>
  <si>
    <t>1.1.</t>
  </si>
  <si>
    <t>Стоимость покупной электроэнергии</t>
  </si>
  <si>
    <t>1.2.</t>
  </si>
  <si>
    <t>Расходы на услуги по передаче электроэнергии</t>
  </si>
  <si>
    <t>1.3.</t>
  </si>
  <si>
    <t>Инфраструктурные услуги, оказание которых является неотъемлемой частью процесса снабжения эл/энергией потребителей</t>
  </si>
  <si>
    <t>1.4.</t>
  </si>
  <si>
    <t>Собственные общехозяйственные расходы, в т.ч.:</t>
  </si>
  <si>
    <t>1.4.1.</t>
  </si>
  <si>
    <t>Фонд оплаты труда и страховые взносы</t>
  </si>
  <si>
    <t>1.4.2.</t>
  </si>
  <si>
    <t>Амортизационные отчисления</t>
  </si>
  <si>
    <t>1.4.3.</t>
  </si>
  <si>
    <t>Материалы</t>
  </si>
  <si>
    <t>1.4.4.</t>
  </si>
  <si>
    <t>Прочие затраты</t>
  </si>
  <si>
    <t>2.</t>
  </si>
  <si>
    <t>Прочие расходы, в т.ч.:</t>
  </si>
  <si>
    <t>2.1.</t>
  </si>
  <si>
    <t>Проценты к уплате</t>
  </si>
  <si>
    <t>2.2.</t>
  </si>
  <si>
    <t>Прочие</t>
  </si>
  <si>
    <t>ИНФОРМАЦИЯ, РАСКРЫВАЕМАЯ АО "ЮТЭК" в соответствии с  пп. «б» п. 12 Стандартов раскрытия информации субъектами оптового и розничных рынков электрической энергии</t>
  </si>
  <si>
    <t>Оборотно-сальдовая ведомость по счету 20 за 2023 г.</t>
  </si>
  <si>
    <t xml:space="preserve">АО "ЮТЭК"                                                                                           </t>
  </si>
  <si>
    <t>Выводимые данные: БУ (данные бухгалтерского учета)</t>
  </si>
  <si>
    <t>Счет</t>
  </si>
  <si>
    <t>Сальдо на начало периода</t>
  </si>
  <si>
    <t>Обороты за период</t>
  </si>
  <si>
    <t>Сальдо на конец периода</t>
  </si>
  <si>
    <t>Статьи затрат</t>
  </si>
  <si>
    <t>Дебет</t>
  </si>
  <si>
    <t>Кредит</t>
  </si>
  <si>
    <t>20</t>
  </si>
  <si>
    <t>&lt;...&gt;</t>
  </si>
  <si>
    <t>Амортизация 20</t>
  </si>
  <si>
    <t>Аренда имущества</t>
  </si>
  <si>
    <t>Аренда помещения</t>
  </si>
  <si>
    <t>Больничный лист (20 счет)</t>
  </si>
  <si>
    <t>Вода</t>
  </si>
  <si>
    <t>Добровольное и обязательное страхование имущества (20)</t>
  </si>
  <si>
    <t>Запасы менее 40 тыс.рублей</t>
  </si>
  <si>
    <t>Заработная плата (20 сч.)</t>
  </si>
  <si>
    <t>Заработная плата резерв (20 сч.)</t>
  </si>
  <si>
    <t>Канцелярские расходы</t>
  </si>
  <si>
    <t>Комиссионные сборы на ОРЭ ЦФР</t>
  </si>
  <si>
    <t>Коммунальные расходы</t>
  </si>
  <si>
    <t>Комплектующие для компьютерной техники</t>
  </si>
  <si>
    <t>Лицензирование</t>
  </si>
  <si>
    <t>Льготный проезд (20)</t>
  </si>
  <si>
    <t>Марки (почтовые расходы)</t>
  </si>
  <si>
    <t>Медицинский осмотр</t>
  </si>
  <si>
    <t>Налоги и сборы</t>
  </si>
  <si>
    <t>Поверка инструмента для приборов учета ЭЭ</t>
  </si>
  <si>
    <t>Поверка приборов учета (счетчики)</t>
  </si>
  <si>
    <t>Подключение электроэнергии</t>
  </si>
  <si>
    <t>Почтово-телеграфные расходы</t>
  </si>
  <si>
    <t>Программное обеспечение, сопровождение (20)</t>
  </si>
  <si>
    <t>Прочие материалы</t>
  </si>
  <si>
    <t>Расходные материалы для оргтехники</t>
  </si>
  <si>
    <t>Расходы на внедрение программных комплексов (20)</t>
  </si>
  <si>
    <t>Расходы на содержание офиса</t>
  </si>
  <si>
    <t>Расходы по охране труда</t>
  </si>
  <si>
    <t>Ремонт автотранспорта</t>
  </si>
  <si>
    <t>Санитарно-бытовые расходы</t>
  </si>
  <si>
    <t xml:space="preserve">Содержание автотранспорта </t>
  </si>
  <si>
    <t>Содержание и обслуживание оргтехники</t>
  </si>
  <si>
    <t>Страховые взносы (20 счет)</t>
  </si>
  <si>
    <t>Страховые взносы резерв (20 счет)</t>
  </si>
  <si>
    <t>Теплоэнергия (отопление)</t>
  </si>
  <si>
    <t>Топливо (бензин)</t>
  </si>
  <si>
    <t>Услуги интернета</t>
  </si>
  <si>
    <t>Услуги по организации функц.торг.системы НОРЭМ АТС</t>
  </si>
  <si>
    <t>Услуги по организации функц.торг.системы НОРЭМ СО ЕЭС</t>
  </si>
  <si>
    <t>Услуги по организации функц.торг.системы НОРЭМ ЦФР</t>
  </si>
  <si>
    <t>Услуги по распечатке документов потребителям</t>
  </si>
  <si>
    <t>Услуги по сбору денег за электроэнергию</t>
  </si>
  <si>
    <t>Услуги связи</t>
  </si>
  <si>
    <t>ФСС НС и ПЗ (20 счет)</t>
  </si>
  <si>
    <t>ФСС НС и ПЗ резерв (20 счет)</t>
  </si>
  <si>
    <t>Членские взносы</t>
  </si>
  <si>
    <t>Электроэнергия</t>
  </si>
  <si>
    <t>Итого</t>
  </si>
  <si>
    <t>Оборотно-сальдовая ведомость по счету 26 за 2023 г.</t>
  </si>
  <si>
    <t>26</t>
  </si>
  <si>
    <t>Амортизация 26</t>
  </si>
  <si>
    <t>Аренда помещения 26</t>
  </si>
  <si>
    <t>Аудиторские услуги 26</t>
  </si>
  <si>
    <t>Больничный лист (26 счет)</t>
  </si>
  <si>
    <t>Заработная плата (26 сч.)</t>
  </si>
  <si>
    <t>Заработная плата резерв (26 сч.)</t>
  </si>
  <si>
    <t>Информационные и консультационные расходы 26</t>
  </si>
  <si>
    <t>Командировочные расходы 26</t>
  </si>
  <si>
    <t>Коммунальные расходы 26</t>
  </si>
  <si>
    <t>Комплектующие для компьютерной техники (26)</t>
  </si>
  <si>
    <t>Лицензирование 26</t>
  </si>
  <si>
    <t>Льготный проезд 26</t>
  </si>
  <si>
    <t>Марки (почтовые расходы) (26)</t>
  </si>
  <si>
    <t>Медицинский осмотр 26</t>
  </si>
  <si>
    <t>Почтово-телеграфные расходы 26</t>
  </si>
  <si>
    <t>Программное обеспечение, сопровождение 26</t>
  </si>
  <si>
    <t>Расходы на внедрение программных комплексов 26</t>
  </si>
  <si>
    <t>Расходы на содержание офиса 26</t>
  </si>
  <si>
    <t>Расходы по охране труда 26</t>
  </si>
  <si>
    <t>Ремонт автотранспорта 26</t>
  </si>
  <si>
    <t>Содержание и обслуживание оргтехники 26</t>
  </si>
  <si>
    <t>Страховые взносы (26 счет)</t>
  </si>
  <si>
    <t>Страховые взносы резерв (26 счет)</t>
  </si>
  <si>
    <t>Теплоэнергия (отопление) 26</t>
  </si>
  <si>
    <t>Транспортные расходы/услуги по доставке (26)</t>
  </si>
  <si>
    <t>Услуги интернета 26</t>
  </si>
  <si>
    <t>Услуги нотариуса 26</t>
  </si>
  <si>
    <t>Услуги по договору аутсорсинга</t>
  </si>
  <si>
    <t>Услуги связи 26</t>
  </si>
  <si>
    <t>Услуги экспрэсс-доставки  26</t>
  </si>
  <si>
    <t>ФСС НС и ПЗ (26 счет)</t>
  </si>
  <si>
    <t>ФСС НС и ПЗ резерв (26 счет)</t>
  </si>
  <si>
    <t>Хозяйственные товары (26)</t>
  </si>
  <si>
    <t>Электроэнергия 26</t>
  </si>
  <si>
    <t>Канцелярские расходы (26)</t>
  </si>
  <si>
    <t>Прочие доходы и расходы</t>
  </si>
  <si>
    <t>91</t>
  </si>
  <si>
    <t>91.01</t>
  </si>
  <si>
    <t>Госпошлина по подаче иска(судебные расходы)</t>
  </si>
  <si>
    <t>Проценты на остаток денежных средств</t>
  </si>
  <si>
    <t>Проценты по предоставленным кредитам и займам</t>
  </si>
  <si>
    <t>Резервы сомнительных долгов (62 счет)</t>
  </si>
  <si>
    <t>Резервы сомнительных долгов (76.09 счет)</t>
  </si>
  <si>
    <t>Списание дебиторской задолженности (не приним. в НУ)</t>
  </si>
  <si>
    <t>Списание кредиторской задолженности</t>
  </si>
  <si>
    <t>Штрафы, пени, неустойки за нарушение условий договоров</t>
  </si>
  <si>
    <t>91.02</t>
  </si>
  <si>
    <t xml:space="preserve">Материальная помощь единовр, доп.отпуск </t>
  </si>
  <si>
    <t>Материальная помощь к отпуску</t>
  </si>
  <si>
    <t>Найм жилого помещения</t>
  </si>
  <si>
    <t>Налоги и сборы/налоговые санкции</t>
  </si>
  <si>
    <t>НДС по безвозмездной передаче имущества</t>
  </si>
  <si>
    <t>НДС по списанной кредиторской задолженности не приним. В НУ</t>
  </si>
  <si>
    <t>Премия к праздничным датам</t>
  </si>
  <si>
    <t>Расходы на коллективные мероприятия/прием гостей/обеспечение офиса</t>
  </si>
  <si>
    <t>Расходы по ведению реестра акц/на орган выпуска ценных бумаг</t>
  </si>
  <si>
    <t>Расходы по передаче товаров (работ, услуг) безвозмездно</t>
  </si>
  <si>
    <t>Расчетно-кассовые услуги банка</t>
  </si>
  <si>
    <t>Списание дебиторской задолженности в связи с ликв/невозм. взыскания/смерью  ( приним. в НУ)</t>
  </si>
  <si>
    <t>Списание дебиторской задолженности по сроку долга  ( приним. в НУ)</t>
  </si>
  <si>
    <t xml:space="preserve">Списание основных средств, ТМЦ по акту </t>
  </si>
  <si>
    <t>Страховые взносы на выплаты по 91 счету</t>
  </si>
  <si>
    <t>91.09</t>
  </si>
  <si>
    <t>Оборотно-сальдовая ведомость по счету 91 за 2023 г.</t>
  </si>
  <si>
    <t>Трудовые книжки, вкладыши,другие МПЗ</t>
  </si>
  <si>
    <t>Благотворительная деятельность</t>
  </si>
  <si>
    <t>Прибыль/убыток от списания дебиторской/кредиторской задолженности/ корректировка задолженности</t>
  </si>
  <si>
    <t>Прибыль/убыток/ прошлых лет</t>
  </si>
  <si>
    <t>Анализ счета 41 за 2023 г.</t>
  </si>
  <si>
    <t>Кор. Счет</t>
  </si>
  <si>
    <t>Начальное сальдо</t>
  </si>
  <si>
    <t>41</t>
  </si>
  <si>
    <t>41.01</t>
  </si>
  <si>
    <t>45</t>
  </si>
  <si>
    <t>45.01</t>
  </si>
  <si>
    <t>60</t>
  </si>
  <si>
    <t>60.01</t>
  </si>
  <si>
    <t>76</t>
  </si>
  <si>
    <t>76.05</t>
  </si>
  <si>
    <t>90</t>
  </si>
  <si>
    <t>90.02</t>
  </si>
  <si>
    <t>90.02.1</t>
  </si>
  <si>
    <t>Оборот</t>
  </si>
  <si>
    <t>Конечное сальдо</t>
  </si>
  <si>
    <t>Анализ счета 44 за 2023 г.</t>
  </si>
  <si>
    <t>44</t>
  </si>
  <si>
    <t>44.02</t>
  </si>
  <si>
    <t>Услуги передачи э/энергии централ. опт (население)</t>
  </si>
  <si>
    <t>Услуги передачи э/энергии централ. опт (прочие)</t>
  </si>
  <si>
    <t>Кор. Субконто1</t>
  </si>
  <si>
    <t>АО "ЮТЭК - Региональные сети"</t>
  </si>
  <si>
    <t>ГОРЭЛЕКТРОСЕТЬ АО</t>
  </si>
  <si>
    <t>Структура и объем затрат на производство и реализацию товаров (работ, услуг) АО "ЮТЭК" за 2024 г.</t>
  </si>
  <si>
    <t xml:space="preserve">АО "ЮТЭК"                                                        </t>
  </si>
  <si>
    <t>Анализ счета 41 за 2024 г.</t>
  </si>
  <si>
    <t>Анализ счета 44 за 2024 г.</t>
  </si>
  <si>
    <t>Оборотно-сальдовая ведомость по счету 20 за 2024 г.</t>
  </si>
  <si>
    <t>Информационные и консультационные расходы / юридические услуги</t>
  </si>
  <si>
    <t>Услуги по управлению изменением режима потребления</t>
  </si>
  <si>
    <t>Оборотно-сальдовая ведомость по счету 26 за 2024 г.</t>
  </si>
  <si>
    <t>Вознаграждение арбитражному управляющему 26</t>
  </si>
  <si>
    <t>Запасы менее 40 тыс.руб. 26</t>
  </si>
  <si>
    <t>ЗП</t>
  </si>
  <si>
    <t>Форма БП-7</t>
  </si>
  <si>
    <t xml:space="preserve">Бюджет доходов и расходов (БДР), тыс.руб. </t>
  </si>
  <si>
    <t>Наименование</t>
  </si>
  <si>
    <t>Вид расхода</t>
  </si>
  <si>
    <t>1 квартал</t>
  </si>
  <si>
    <t>2 квартал</t>
  </si>
  <si>
    <t>1 полугодие</t>
  </si>
  <si>
    <t>3 квартал</t>
  </si>
  <si>
    <t>9 месяцев</t>
  </si>
  <si>
    <t>4 квартал</t>
  </si>
  <si>
    <t>Тариф</t>
  </si>
  <si>
    <t xml:space="preserve">План </t>
  </si>
  <si>
    <t>Факт</t>
  </si>
  <si>
    <t>Откл</t>
  </si>
  <si>
    <t>1.</t>
  </si>
  <si>
    <t>Выручка (доходы), всего</t>
  </si>
  <si>
    <t>1.0.</t>
  </si>
  <si>
    <t>Выручка без учета субсидий, всего</t>
  </si>
  <si>
    <t>Выручка от электроэнергии</t>
  </si>
  <si>
    <t>1.1.1.</t>
  </si>
  <si>
    <t>Выручка от генерации</t>
  </si>
  <si>
    <t>Ссылка с листа "Реализация"</t>
  </si>
  <si>
    <t>1.1.1.1.</t>
  </si>
  <si>
    <t>Выручка от реализации электроэнергии</t>
  </si>
  <si>
    <t>1.1.1.1.1.</t>
  </si>
  <si>
    <t>Оптовый рынок</t>
  </si>
  <si>
    <t>1.1.1.1.2.</t>
  </si>
  <si>
    <t>Розничный рынок</t>
  </si>
  <si>
    <t>1.1.1.2.</t>
  </si>
  <si>
    <t>Выручка от реализации мощности</t>
  </si>
  <si>
    <t>1.1.2.</t>
  </si>
  <si>
    <t>Выручка от передачи электроэнергии</t>
  </si>
  <si>
    <t>1.1.2.1.</t>
  </si>
  <si>
    <t>Выручка по котловым тарифам (без нагрузочных потерь)</t>
  </si>
  <si>
    <t>1.1.2.1.1.</t>
  </si>
  <si>
    <t>1.1.2.1.2.</t>
  </si>
  <si>
    <t>1.1.2.1.3.</t>
  </si>
  <si>
    <t>1.1.2.1.4.</t>
  </si>
  <si>
    <t>1.1.2.1.5.</t>
  </si>
  <si>
    <t>1.1.2.2.</t>
  </si>
  <si>
    <t>Выручка по индивидуальным тарифам</t>
  </si>
  <si>
    <t>1.1.2.2.1.</t>
  </si>
  <si>
    <t>1.1.2.2.2.</t>
  </si>
  <si>
    <t>1.1.2.2.3.</t>
  </si>
  <si>
    <t>1.1.2.2.4.</t>
  </si>
  <si>
    <t>1.1.2.2.5.</t>
  </si>
  <si>
    <t>1.1.3.</t>
  </si>
  <si>
    <t>Выручка от сбытовой деятельности</t>
  </si>
  <si>
    <t>1.1.3.1.</t>
  </si>
  <si>
    <t>Выручка от реализации электроэнергии потребителям</t>
  </si>
  <si>
    <t>1.1.3.2.</t>
  </si>
  <si>
    <t>Выручка от компенсации потерь (без нагрузочных потерь)</t>
  </si>
  <si>
    <t>1.1.3.2.1.</t>
  </si>
  <si>
    <t>1.1.3.2.2.</t>
  </si>
  <si>
    <t>1.1.3.2.3.</t>
  </si>
  <si>
    <t>1.1.3.2.4.</t>
  </si>
  <si>
    <t>1.1.3.2.5.</t>
  </si>
  <si>
    <t>1.1.3.2.6.</t>
  </si>
  <si>
    <t>1.1.3.3.</t>
  </si>
  <si>
    <t>Субсидии по электроэнергии</t>
  </si>
  <si>
    <t>Выручка от теплоэнергии</t>
  </si>
  <si>
    <t>1.2.1.</t>
  </si>
  <si>
    <t>Выручка от реализации теплоэнергии</t>
  </si>
  <si>
    <t>1.2.2.</t>
  </si>
  <si>
    <t>Выручка от реализации теплоносителя</t>
  </si>
  <si>
    <t>1.2.3.</t>
  </si>
  <si>
    <t>Субсидии по теплоэнергии</t>
  </si>
  <si>
    <t>Выручка от горячего водоснабжения</t>
  </si>
  <si>
    <t>1.3.1.</t>
  </si>
  <si>
    <t>Выручка от реализации услуг горячего водоснабжения</t>
  </si>
  <si>
    <t>1.3.2.</t>
  </si>
  <si>
    <t>Субсидии по горячему водоснабжению</t>
  </si>
  <si>
    <t xml:space="preserve">Выручка от водоснабжения </t>
  </si>
  <si>
    <t>Выручка от реализации услуг холодного водоснабжения</t>
  </si>
  <si>
    <t>Субсидии по холодному водоснабжению</t>
  </si>
  <si>
    <t>1.5.</t>
  </si>
  <si>
    <t xml:space="preserve">Выручка от водоотведения </t>
  </si>
  <si>
    <t>1.5.1.</t>
  </si>
  <si>
    <t>Выручка от реализации услуг водоотведения</t>
  </si>
  <si>
    <t>1.5.2.</t>
  </si>
  <si>
    <t>Субсидии по водоотведению</t>
  </si>
  <si>
    <t>1.6.</t>
  </si>
  <si>
    <t>Выручка от техприсоединения</t>
  </si>
  <si>
    <t>1.6.1.</t>
  </si>
  <si>
    <t>Техприсоединение льготных заявителей</t>
  </si>
  <si>
    <t>1.6.2.</t>
  </si>
  <si>
    <t>Техприсоединение прочих заявителей</t>
  </si>
  <si>
    <t>1.7.</t>
  </si>
  <si>
    <t xml:space="preserve">Выручка от прочей регулируемой деятельности </t>
  </si>
  <si>
    <t>1.7.1.</t>
  </si>
  <si>
    <t>Выручка от реализации услуг прочей регул. деятельности</t>
  </si>
  <si>
    <t>1.7.2.</t>
  </si>
  <si>
    <t>Субсидии по прочей регулируемой деятельности</t>
  </si>
  <si>
    <t>1.8.</t>
  </si>
  <si>
    <t>Выручка от прочих видов деятельности</t>
  </si>
  <si>
    <t>1.8.1.</t>
  </si>
  <si>
    <t>Выручка от аренды</t>
  </si>
  <si>
    <t>1.8.1.1.</t>
  </si>
  <si>
    <t xml:space="preserve">Аренда оборудования    </t>
  </si>
  <si>
    <t>1.8.1.2.</t>
  </si>
  <si>
    <t>Аренда зданий, сооружений</t>
  </si>
  <si>
    <t>1.8.1.3.</t>
  </si>
  <si>
    <t>Аренда транспортных средств</t>
  </si>
  <si>
    <t>1.8.1.4.</t>
  </si>
  <si>
    <t>Аренда прочего имущества</t>
  </si>
  <si>
    <t>1.8.2.</t>
  </si>
  <si>
    <t>Выручка от ремонта и техобслуживания</t>
  </si>
  <si>
    <t>1.8.2.1.</t>
  </si>
  <si>
    <t xml:space="preserve">Капитальный ремонт </t>
  </si>
  <si>
    <t>1.8.2.2.</t>
  </si>
  <si>
    <t>Текущий ремонт и техобслуживание</t>
  </si>
  <si>
    <t>1.8.3.</t>
  </si>
  <si>
    <t>Выручка от наружного освещения</t>
  </si>
  <si>
    <t>1.8.4.</t>
  </si>
  <si>
    <t>Выручка от нового строительства и реконструкции (для сервисов)</t>
  </si>
  <si>
    <t>1.8.4.1.</t>
  </si>
  <si>
    <t>Новое строительство и реконструкция</t>
  </si>
  <si>
    <t>1.8.4.2.</t>
  </si>
  <si>
    <t>Техприсоединение</t>
  </si>
  <si>
    <t>1.8.4.3.</t>
  </si>
  <si>
    <t>Прочие мероприятия</t>
  </si>
  <si>
    <t>1.8.5.</t>
  </si>
  <si>
    <t>Выручка от услуг в области информационных технологий</t>
  </si>
  <si>
    <t>1.8.6.</t>
  </si>
  <si>
    <t>Выручка от уборки помещений и прилегающих территорий</t>
  </si>
  <si>
    <t>1.8.7.</t>
  </si>
  <si>
    <t>Выручка от охраны объектов и имущества</t>
  </si>
  <si>
    <t>1.8.8.</t>
  </si>
  <si>
    <t xml:space="preserve">Выручка от транспортных услуг  </t>
  </si>
  <si>
    <t>1.8.8.1.</t>
  </si>
  <si>
    <t xml:space="preserve">Легковой транспорт  </t>
  </si>
  <si>
    <t>1.8.8.2.</t>
  </si>
  <si>
    <t xml:space="preserve">Спецтехника   </t>
  </si>
  <si>
    <t>1.8.8.3.</t>
  </si>
  <si>
    <t xml:space="preserve">Прочий транспорт  </t>
  </si>
  <si>
    <t>1.8.9.</t>
  </si>
  <si>
    <t>Выручка от установки общедомовых приборов учета (ОПУ)</t>
  </si>
  <si>
    <t>1.8.10.</t>
  </si>
  <si>
    <t>Выручка от биржевой торговли газом</t>
  </si>
  <si>
    <t>1.8.11.</t>
  </si>
  <si>
    <t>Выручка от агентской деятельности</t>
  </si>
  <si>
    <t>1.8.11.1.</t>
  </si>
  <si>
    <t>По электроэнергии</t>
  </si>
  <si>
    <t>1.8.11.1.1.</t>
  </si>
  <si>
    <t>Контрагент 1</t>
  </si>
  <si>
    <t>1.8.11.1.2.</t>
  </si>
  <si>
    <t>Контрагент 2</t>
  </si>
  <si>
    <t>1.8.11.1.3.</t>
  </si>
  <si>
    <t>Контрагент 3</t>
  </si>
  <si>
    <t>1.8.11.1.4.</t>
  </si>
  <si>
    <t>Контрагент 4</t>
  </si>
  <si>
    <t>1.8.11.1.5.</t>
  </si>
  <si>
    <t>Контрагент 5</t>
  </si>
  <si>
    <t>1.8.11.1.6.</t>
  </si>
  <si>
    <t>Прочие контрагенты</t>
  </si>
  <si>
    <t>1.8.11.2.</t>
  </si>
  <si>
    <t>По прочим коммунальным услугам</t>
  </si>
  <si>
    <t>1.8.11.2.1.</t>
  </si>
  <si>
    <t>1.8.11.2.2.</t>
  </si>
  <si>
    <t>1.8.11.2.3.</t>
  </si>
  <si>
    <t>1.8.11.2.4.</t>
  </si>
  <si>
    <t>1.8.11.2.5.</t>
  </si>
  <si>
    <t>1.8.11.2.6.</t>
  </si>
  <si>
    <t>1.8.12.</t>
  </si>
  <si>
    <t>Выручка по договорам управления (ЕИО)</t>
  </si>
  <si>
    <t>1.8.13.</t>
  </si>
  <si>
    <t>Бездоговорное потребление</t>
  </si>
  <si>
    <t>1.8.14.</t>
  </si>
  <si>
    <t>Выручка от ремонтно-эксплуатационного обслуживания</t>
  </si>
  <si>
    <t>1.8.15.</t>
  </si>
  <si>
    <t>Обслуживание жилищного фонда</t>
  </si>
  <si>
    <t>1.8.16.</t>
  </si>
  <si>
    <t>Выручка от общественного питания и столовых</t>
  </si>
  <si>
    <t>1.8.17.</t>
  </si>
  <si>
    <t xml:space="preserve">Проектно-сметная документация, экспертиза, энергоаудит </t>
  </si>
  <si>
    <t>1.8.18.</t>
  </si>
  <si>
    <t>Реализация товаров, материалов, оборудования</t>
  </si>
  <si>
    <t>1.8.19.</t>
  </si>
  <si>
    <t xml:space="preserve">Возмещение затрат (в т.ч. от арендодателя за ремонт и ТО) </t>
  </si>
  <si>
    <t>1.8.20.</t>
  </si>
  <si>
    <t>Выручка от вывоза ТКО, ЖКО</t>
  </si>
  <si>
    <t>1.8.21.</t>
  </si>
  <si>
    <t>Подготовка к ОЗП и прочие субсидии</t>
  </si>
  <si>
    <t>1.8.22.</t>
  </si>
  <si>
    <t>Прочая выручка</t>
  </si>
  <si>
    <t>1.8.22.1.</t>
  </si>
  <si>
    <t>Прочие услуги (подключение населения)</t>
  </si>
  <si>
    <t>1.8.22.2.</t>
  </si>
  <si>
    <t>1.8.22.3.</t>
  </si>
  <si>
    <t>1.8.22.4.</t>
  </si>
  <si>
    <t>1.8.22.5.</t>
  </si>
  <si>
    <t>Расходы, всего</t>
  </si>
  <si>
    <t>Затраты на оплату труда и страховые взносы</t>
  </si>
  <si>
    <t>2.1.1.</t>
  </si>
  <si>
    <t>Затраты на оплату труда</t>
  </si>
  <si>
    <t>П</t>
  </si>
  <si>
    <t>Ссылка с листа "Затраты на персонал"</t>
  </si>
  <si>
    <t>2.1.2.</t>
  </si>
  <si>
    <t>Резерв на оплату отпусков</t>
  </si>
  <si>
    <t>2.1.3.</t>
  </si>
  <si>
    <t>Резерв на выплату вознаграждений и прочие резервы</t>
  </si>
  <si>
    <t>2.1.4.</t>
  </si>
  <si>
    <t>Страховые взносы</t>
  </si>
  <si>
    <t>Н</t>
  </si>
  <si>
    <t>2.1.5.</t>
  </si>
  <si>
    <t>Страховые взносы на оплату отпусков за счет резерва</t>
  </si>
  <si>
    <t>2.1.6.</t>
  </si>
  <si>
    <t>Страховые взносы на выплату вознаграждений за счет резерва</t>
  </si>
  <si>
    <t>Топливо</t>
  </si>
  <si>
    <t>2.2.1.</t>
  </si>
  <si>
    <t xml:space="preserve">Газ </t>
  </si>
  <si>
    <t>Ссылка с листа "Топливо"</t>
  </si>
  <si>
    <t>2.2.1.1.</t>
  </si>
  <si>
    <t>Газ</t>
  </si>
  <si>
    <t>2.2.1.2.</t>
  </si>
  <si>
    <t>Транспортировка газа</t>
  </si>
  <si>
    <t>2.2.1.3.</t>
  </si>
  <si>
    <t>Снабженческо-сбытовые услуги (ССУ)</t>
  </si>
  <si>
    <t>2.2.1.4.</t>
  </si>
  <si>
    <t>Газ биржевой</t>
  </si>
  <si>
    <t>2.2.2.</t>
  </si>
  <si>
    <t>Газовый конденсат</t>
  </si>
  <si>
    <t>2.2.3.</t>
  </si>
  <si>
    <t>Уголь</t>
  </si>
  <si>
    <t>2.2.4.</t>
  </si>
  <si>
    <t>Дизельное топливо</t>
  </si>
  <si>
    <t>2.2.5.</t>
  </si>
  <si>
    <t>Нефть</t>
  </si>
  <si>
    <t>2.2.6.</t>
  </si>
  <si>
    <t>Мазут</t>
  </si>
  <si>
    <t>2.2.7.</t>
  </si>
  <si>
    <t>Дрова</t>
  </si>
  <si>
    <t>2.2.8.</t>
  </si>
  <si>
    <t>Другие виды топлива</t>
  </si>
  <si>
    <t>2.3.</t>
  </si>
  <si>
    <t>Материалы, запасные части</t>
  </si>
  <si>
    <t>2.3.1.</t>
  </si>
  <si>
    <t>Для ремонта и техобслуживания</t>
  </si>
  <si>
    <t>2.3.1.1.</t>
  </si>
  <si>
    <t xml:space="preserve">Капитальный ремонт    </t>
  </si>
  <si>
    <t>Ссылка с листа "Ремонты и ТО"</t>
  </si>
  <si>
    <t>2.3.1.2.</t>
  </si>
  <si>
    <t xml:space="preserve">Текущий ремонт        </t>
  </si>
  <si>
    <t>2.3.1.3.</t>
  </si>
  <si>
    <t xml:space="preserve">Техобслуживание </t>
  </si>
  <si>
    <t>2.3.2.</t>
  </si>
  <si>
    <t xml:space="preserve">Для обслуживания наружного освещения </t>
  </si>
  <si>
    <t>2.3.3.</t>
  </si>
  <si>
    <t>Для выполнения подрядных работ (сервисы)</t>
  </si>
  <si>
    <t>2.3.3.1.</t>
  </si>
  <si>
    <t>Ремонт и техобслуживание</t>
  </si>
  <si>
    <t>2.3.3.2.</t>
  </si>
  <si>
    <t xml:space="preserve">Новое строительство и реконструкция </t>
  </si>
  <si>
    <t>2.3.3.3.</t>
  </si>
  <si>
    <t xml:space="preserve">Техприсоединение </t>
  </si>
  <si>
    <t>2.3.3.4.</t>
  </si>
  <si>
    <t xml:space="preserve">Прочие мероприятия       </t>
  </si>
  <si>
    <t>2.3.4.</t>
  </si>
  <si>
    <t>Оргтехника, расходные материалы, комплектующие</t>
  </si>
  <si>
    <t>2.3.5.</t>
  </si>
  <si>
    <t>ГСМ</t>
  </si>
  <si>
    <t>2.3.6.</t>
  </si>
  <si>
    <t xml:space="preserve">ОС до 40 тыс. руб. </t>
  </si>
  <si>
    <t>2.3.7.</t>
  </si>
  <si>
    <t>Химреагенты</t>
  </si>
  <si>
    <t>2.3.8.</t>
  </si>
  <si>
    <t>2.3.8.1.</t>
  </si>
  <si>
    <t>Материалы на хоз. обслуживание</t>
  </si>
  <si>
    <t>2.3.8.2.</t>
  </si>
  <si>
    <t>Канцелярские товары</t>
  </si>
  <si>
    <t>2.3.8.3.</t>
  </si>
  <si>
    <t>2.4.</t>
  </si>
  <si>
    <t>Амортизация</t>
  </si>
  <si>
    <t>2.4.1.</t>
  </si>
  <si>
    <t>Амортизация ОС</t>
  </si>
  <si>
    <t>2.4.2.</t>
  </si>
  <si>
    <t>Амортизация НМА</t>
  </si>
  <si>
    <t>2.4.3.</t>
  </si>
  <si>
    <t>Амортизация капитализируемых ремонтов</t>
  </si>
  <si>
    <t>2.5.</t>
  </si>
  <si>
    <t>Аренда и Амортизация ППА</t>
  </si>
  <si>
    <t>2.5.1.</t>
  </si>
  <si>
    <t xml:space="preserve">Оборудование    </t>
  </si>
  <si>
    <t>2.5.2.</t>
  </si>
  <si>
    <t xml:space="preserve">Здания, сооружения     </t>
  </si>
  <si>
    <t>2.5.3.</t>
  </si>
  <si>
    <t>Транспорт</t>
  </si>
  <si>
    <t>2.5.3.1.</t>
  </si>
  <si>
    <t xml:space="preserve">Легковой транспорт         </t>
  </si>
  <si>
    <t>2.5.3.2.</t>
  </si>
  <si>
    <t xml:space="preserve">Спецтехника        </t>
  </si>
  <si>
    <t>2.5.3.3.</t>
  </si>
  <si>
    <t xml:space="preserve">Прочий транспорт      </t>
  </si>
  <si>
    <t>2.5.4.</t>
  </si>
  <si>
    <t>Лизинг</t>
  </si>
  <si>
    <t>2.5.5.</t>
  </si>
  <si>
    <t>Арендная плата за земли</t>
  </si>
  <si>
    <t>2.5.6.</t>
  </si>
  <si>
    <t>Концессия</t>
  </si>
  <si>
    <t>2.5.7.</t>
  </si>
  <si>
    <t>Другие виды аренды</t>
  </si>
  <si>
    <t>2.6.</t>
  </si>
  <si>
    <t>Работы и услуги производственного характера</t>
  </si>
  <si>
    <t>2.6.1.</t>
  </si>
  <si>
    <t>2.6.1.1.</t>
  </si>
  <si>
    <t xml:space="preserve">Капитальный ремонт     </t>
  </si>
  <si>
    <t>2.6.1.2.</t>
  </si>
  <si>
    <t xml:space="preserve">Текущий ремонт   </t>
  </si>
  <si>
    <t>2.6.1.3.</t>
  </si>
  <si>
    <t>Техобслуживание</t>
  </si>
  <si>
    <t>2.6.2.</t>
  </si>
  <si>
    <t xml:space="preserve">Транспортные услуги    </t>
  </si>
  <si>
    <t>2.6.2.1.</t>
  </si>
  <si>
    <t xml:space="preserve">Легковой транспорт    </t>
  </si>
  <si>
    <t>2.6.2.2.</t>
  </si>
  <si>
    <t xml:space="preserve">Спецтехника     </t>
  </si>
  <si>
    <t>2.6.2.3.</t>
  </si>
  <si>
    <t xml:space="preserve">Прочий транспорт   </t>
  </si>
  <si>
    <t>2.6.3.</t>
  </si>
  <si>
    <t>Услуги по техприсоединению</t>
  </si>
  <si>
    <t>2.6.4.</t>
  </si>
  <si>
    <t>Расходы по установке общедомовых узлов учета</t>
  </si>
  <si>
    <t>2.6.5.</t>
  </si>
  <si>
    <t xml:space="preserve">Обслуживание наружного освещения </t>
  </si>
  <si>
    <t>2.6.6.</t>
  </si>
  <si>
    <t>Работы и услуги субподрядных организаций (для сервисов)</t>
  </si>
  <si>
    <t>2.6.6.1.</t>
  </si>
  <si>
    <t>2.6.6.2.</t>
  </si>
  <si>
    <t>2.6.6.3.</t>
  </si>
  <si>
    <t>2.6.6.4.</t>
  </si>
  <si>
    <t>2.6.7.</t>
  </si>
  <si>
    <t>Сертификация, экспертиза, производственный контроль, инструментальные замеры, энергоаудит</t>
  </si>
  <si>
    <t>2.6.8.</t>
  </si>
  <si>
    <t>Испытание и поверка приборов</t>
  </si>
  <si>
    <t>2.6.9.</t>
  </si>
  <si>
    <t>Услуги по доставке топлива</t>
  </si>
  <si>
    <t>2.6.10.</t>
  </si>
  <si>
    <t>Прочие услуги сторонних организаций</t>
  </si>
  <si>
    <t>2.6.10.1.</t>
  </si>
  <si>
    <t>2.6.10.2.</t>
  </si>
  <si>
    <t>Соответствие системы коммерческого учета требованиям рынка, обновление программного комплекса АИИС КУЭС КУЭ</t>
  </si>
  <si>
    <t>2.6.10.3.</t>
  </si>
  <si>
    <t xml:space="preserve"> Прочие услуги (подключение/ отключение ээ,испытание защитных средств)</t>
  </si>
  <si>
    <t>2.7.</t>
  </si>
  <si>
    <t>Услуги инфраструктурных организаций оптового рынка (ОРЭ)</t>
  </si>
  <si>
    <t>2.7.1.</t>
  </si>
  <si>
    <t>НП АТС</t>
  </si>
  <si>
    <t>2.7.2.</t>
  </si>
  <si>
    <t>ЦФР</t>
  </si>
  <si>
    <t>2.7.3.</t>
  </si>
  <si>
    <t>Системный оператор ЕЭС</t>
  </si>
  <si>
    <t>2.7.4.</t>
  </si>
  <si>
    <t>Московская энергетическая биржа</t>
  </si>
  <si>
    <t>2.7.5.</t>
  </si>
  <si>
    <t xml:space="preserve">Прочие организации </t>
  </si>
  <si>
    <t>2.8.</t>
  </si>
  <si>
    <t>Услуги по передаче</t>
  </si>
  <si>
    <t>2.8.1.</t>
  </si>
  <si>
    <t>Услуги по передаче электроэнергии (без нагрузочных потерь)</t>
  </si>
  <si>
    <t>2.8.1.1.</t>
  </si>
  <si>
    <t>ФСК ЕЭС</t>
  </si>
  <si>
    <t>2.8.1.1.1.</t>
  </si>
  <si>
    <t>Справочно: Нагрузочные потери</t>
  </si>
  <si>
    <t>2.8.1.2.</t>
  </si>
  <si>
    <t xml:space="preserve">Тюменьэнерго </t>
  </si>
  <si>
    <t>2.8.1.2.1.</t>
  </si>
  <si>
    <t>2.8.1.3.</t>
  </si>
  <si>
    <t>МРСК</t>
  </si>
  <si>
    <t>2.8.1.4.</t>
  </si>
  <si>
    <t>Прочие ТСО</t>
  </si>
  <si>
    <t>2.8.1.5.</t>
  </si>
  <si>
    <t>АО "Городские электрические сети" (г.Радужный)</t>
  </si>
  <si>
    <t>2.8.1.5.1.</t>
  </si>
  <si>
    <t>2.8.1.6.</t>
  </si>
  <si>
    <t>АО "ЮТЭК-РС"</t>
  </si>
  <si>
    <t>2.8.1.6.1.</t>
  </si>
  <si>
    <t>2.8.1.7.</t>
  </si>
  <si>
    <t>РОССЕТИ ТЮМЕНЬ АО филиал "Нижневартовские электрические сети"</t>
  </si>
  <si>
    <t>2.8.1.7.1.</t>
  </si>
  <si>
    <t>2.8.1.8.</t>
  </si>
  <si>
    <t>СЕРТУМ-ПРО ООО</t>
  </si>
  <si>
    <t>2.8.1.8.1.</t>
  </si>
  <si>
    <t>2.8.1.9.</t>
  </si>
  <si>
    <t>Контрагент 5 (для сбытов)</t>
  </si>
  <si>
    <t>2.8.1.9.1.</t>
  </si>
  <si>
    <t>2.8.1.10.</t>
  </si>
  <si>
    <t>2.8.1.10.1.</t>
  </si>
  <si>
    <t>2.8.2.</t>
  </si>
  <si>
    <t>Услуги по передаче теплоэнергии</t>
  </si>
  <si>
    <t>2.8.3.</t>
  </si>
  <si>
    <t>Услуги по передаче газа</t>
  </si>
  <si>
    <t>2.8.4.</t>
  </si>
  <si>
    <t>Услуги по передаче и транспортировке прочих ресурсов</t>
  </si>
  <si>
    <t>2.9.</t>
  </si>
  <si>
    <t>Покупные ресурсы</t>
  </si>
  <si>
    <t>2.9.1.</t>
  </si>
  <si>
    <t>Покупная электроэнергия и мощность для реализации</t>
  </si>
  <si>
    <t>2.9.1.1.</t>
  </si>
  <si>
    <t>2.9.1.2.</t>
  </si>
  <si>
    <t>2.9.2.</t>
  </si>
  <si>
    <t xml:space="preserve">Покупная электроэнергия на технологические нужды </t>
  </si>
  <si>
    <t>2.9.3.</t>
  </si>
  <si>
    <t>Покупная электроэнергия на компенсацию потерь (без нагрузочных потерь)</t>
  </si>
  <si>
    <t>2.9.3.1.</t>
  </si>
  <si>
    <t>2.9.3.2.</t>
  </si>
  <si>
    <t>2.9.3.3.</t>
  </si>
  <si>
    <t>2.9.3.4.</t>
  </si>
  <si>
    <t>2.9.3.5.</t>
  </si>
  <si>
    <t>2.9.4.</t>
  </si>
  <si>
    <t>Покупная теплоэнергия для реализации</t>
  </si>
  <si>
    <t>2.9.5.</t>
  </si>
  <si>
    <t xml:space="preserve">Покупная теплоэнергия на технологические нужды </t>
  </si>
  <si>
    <t>2.9.5.1.</t>
  </si>
  <si>
    <t>2.9.5.2.</t>
  </si>
  <si>
    <t>2.9.5.3.</t>
  </si>
  <si>
    <t>2.9.6.</t>
  </si>
  <si>
    <t>Покупка теплоносителя</t>
  </si>
  <si>
    <t>2.9.7.</t>
  </si>
  <si>
    <t>Покупная холодная вода</t>
  </si>
  <si>
    <t>2.9.7.1.</t>
  </si>
  <si>
    <t xml:space="preserve">Покупная холодная вода на технологические нужды </t>
  </si>
  <si>
    <t>2.9.7.2.</t>
  </si>
  <si>
    <t>Покупная холодная вода для ГВС</t>
  </si>
  <si>
    <t>2.9.8.</t>
  </si>
  <si>
    <t>Покупной газ (для перепродажи)</t>
  </si>
  <si>
    <t>2.9.9.</t>
  </si>
  <si>
    <t xml:space="preserve">Прочие покупные ресурсы                                   </t>
  </si>
  <si>
    <t>2.10.</t>
  </si>
  <si>
    <t>Страхование</t>
  </si>
  <si>
    <t>2.10.1.</t>
  </si>
  <si>
    <t>Имущество</t>
  </si>
  <si>
    <t>2.10.2.</t>
  </si>
  <si>
    <t>ОСАГО, КАСКО</t>
  </si>
  <si>
    <t>2.10.3.</t>
  </si>
  <si>
    <t>ДМС</t>
  </si>
  <si>
    <t>2.10.4.</t>
  </si>
  <si>
    <t>НПФ</t>
  </si>
  <si>
    <t>2.10.5.</t>
  </si>
  <si>
    <t>Страхование опасных производственных объектов (ОПО)</t>
  </si>
  <si>
    <t>2.10.6.</t>
  </si>
  <si>
    <t>Прочие виды страхования</t>
  </si>
  <si>
    <t>2.11.</t>
  </si>
  <si>
    <t>Налоги из себестоимости</t>
  </si>
  <si>
    <t>2.11.1.</t>
  </si>
  <si>
    <t xml:space="preserve">Налог на имущество </t>
  </si>
  <si>
    <t>2.11.2.</t>
  </si>
  <si>
    <t>Транспортный налог</t>
  </si>
  <si>
    <t>2.11.3.</t>
  </si>
  <si>
    <t>Плата за негативное воздействие на окружающую среду</t>
  </si>
  <si>
    <t>2.11.4.</t>
  </si>
  <si>
    <t>Земельный налог</t>
  </si>
  <si>
    <t>2.11.5.</t>
  </si>
  <si>
    <t>Водный налог</t>
  </si>
  <si>
    <t>2.11.6.</t>
  </si>
  <si>
    <t>Прочие налоги и сборы</t>
  </si>
  <si>
    <t>2.12.</t>
  </si>
  <si>
    <t>Прочие расходы из себестоимости</t>
  </si>
  <si>
    <t>2.12.1.</t>
  </si>
  <si>
    <t>Аудиторские услуги</t>
  </si>
  <si>
    <t>2.12.2.</t>
  </si>
  <si>
    <t>Юридические услуги</t>
  </si>
  <si>
    <t>2.12.3.</t>
  </si>
  <si>
    <t>Информационно-консультационные услуги</t>
  </si>
  <si>
    <t>2.12.4.</t>
  </si>
  <si>
    <t>Коммунальные услуги</t>
  </si>
  <si>
    <t>2.12.5.</t>
  </si>
  <si>
    <t>Содержание помещений и территории</t>
  </si>
  <si>
    <t>2.12.6.</t>
  </si>
  <si>
    <t>2.12.7.</t>
  </si>
  <si>
    <t>Охрана и безопасность</t>
  </si>
  <si>
    <t>2.12.8.</t>
  </si>
  <si>
    <t>Охрана труда</t>
  </si>
  <si>
    <t>2.12.9.</t>
  </si>
  <si>
    <t>Расходы на программное обеспечение</t>
  </si>
  <si>
    <t>2.12.9.1.</t>
  </si>
  <si>
    <t>Лицензии</t>
  </si>
  <si>
    <t>2.12.9.2.</t>
  </si>
  <si>
    <t>Право пользования</t>
  </si>
  <si>
    <t>2.12.9.3.</t>
  </si>
  <si>
    <t>Прочие расходы</t>
  </si>
  <si>
    <t>2.12.10.</t>
  </si>
  <si>
    <t>Обслуживание оргтехники</t>
  </si>
  <si>
    <t>2.12.11.</t>
  </si>
  <si>
    <t>Почтовые расходы, литература, подписка</t>
  </si>
  <si>
    <t>2.12.12.</t>
  </si>
  <si>
    <t>Командировочные расходы</t>
  </si>
  <si>
    <t>2.12.13.</t>
  </si>
  <si>
    <t>Представительские расходы</t>
  </si>
  <si>
    <t>2.12.14.</t>
  </si>
  <si>
    <t>Подготовка и переподготовка кадров</t>
  </si>
  <si>
    <t>2.12.15.</t>
  </si>
  <si>
    <t xml:space="preserve">Проездные билеты, вахтовый проезд </t>
  </si>
  <si>
    <t>2.12.16.</t>
  </si>
  <si>
    <t>Реклама, маркетинг, PR-деятельность</t>
  </si>
  <si>
    <t>2.12.17.</t>
  </si>
  <si>
    <t>Содержание Управляющей компании (ЕИО)</t>
  </si>
  <si>
    <t>2.12.18.</t>
  </si>
  <si>
    <t>Услуги по агентским договорам (агентское вознаграждение)</t>
  </si>
  <si>
    <t>2.12.18.1.</t>
  </si>
  <si>
    <t>2.12.18.1.1.</t>
  </si>
  <si>
    <t>2.12.18.1.2.</t>
  </si>
  <si>
    <t xml:space="preserve">Контрагент 2 </t>
  </si>
  <si>
    <t>2.12.18.1.3.</t>
  </si>
  <si>
    <t>2.12.18.2.</t>
  </si>
  <si>
    <t>2.12.18.2.1.</t>
  </si>
  <si>
    <t>2.12.18.2.2.</t>
  </si>
  <si>
    <t>2.12.18.2.3.</t>
  </si>
  <si>
    <t>2.12.19.</t>
  </si>
  <si>
    <t>Членские взносы (взносы в компенсационный фонд) в СРО</t>
  </si>
  <si>
    <t>2.12.20.</t>
  </si>
  <si>
    <t>Членские взносы в НП Совет рынка</t>
  </si>
  <si>
    <t>2.12.21.</t>
  </si>
  <si>
    <t>Компенсация льготного проезда к месту отпуска и учебы</t>
  </si>
  <si>
    <t>2.12.22.</t>
  </si>
  <si>
    <t>Кадастровые работы, межевание</t>
  </si>
  <si>
    <t>2.12.23.</t>
  </si>
  <si>
    <t>Регистрация имущества</t>
  </si>
  <si>
    <t>2.12.24.</t>
  </si>
  <si>
    <t>Услуги по оценке имущества</t>
  </si>
  <si>
    <t>2.12.25.</t>
  </si>
  <si>
    <t>2.12.25.1.</t>
  </si>
  <si>
    <t>Услуги аутсорсинга (АО ГЭС, ООО НЭСКО)</t>
  </si>
  <si>
    <t>2.12.25.2.</t>
  </si>
  <si>
    <t>Услуги по распечатке ЕПД для населения</t>
  </si>
  <si>
    <t>2.12.25.3.</t>
  </si>
  <si>
    <t>Членские взносы в Ассоциация ЖКХ и городская среда</t>
  </si>
  <si>
    <t>2.12.25.4.</t>
  </si>
  <si>
    <t>2.12.25.5.</t>
  </si>
  <si>
    <t>2.12.25.6.</t>
  </si>
  <si>
    <t>2.12.25.7.</t>
  </si>
  <si>
    <t>2.12.25.8.</t>
  </si>
  <si>
    <t>2.12.25.9.</t>
  </si>
  <si>
    <t>2.12.25.10.</t>
  </si>
  <si>
    <t>3.</t>
  </si>
  <si>
    <t>Полная себестоимость</t>
  </si>
  <si>
    <t>3.1.</t>
  </si>
  <si>
    <t>Полная себестоимость электроэнергии</t>
  </si>
  <si>
    <t>3.2.</t>
  </si>
  <si>
    <t>Полная себестоимость теплоэнергии</t>
  </si>
  <si>
    <t>3.3.</t>
  </si>
  <si>
    <t>Полная себестоимость горячего водоснабжения</t>
  </si>
  <si>
    <t>3.4.</t>
  </si>
  <si>
    <t>Полная себестоимость водоснабжения</t>
  </si>
  <si>
    <t>3.5.</t>
  </si>
  <si>
    <t xml:space="preserve">Полная себестоимость водоотведения    </t>
  </si>
  <si>
    <t>3.6.</t>
  </si>
  <si>
    <t xml:space="preserve">Полная себестоимость техприсоединения </t>
  </si>
  <si>
    <t>3.6.1.</t>
  </si>
  <si>
    <t>3.6.2.</t>
  </si>
  <si>
    <t>3.7.</t>
  </si>
  <si>
    <t>Полная себестоимость прочей регулируемой деятельности</t>
  </si>
  <si>
    <t>3.8.</t>
  </si>
  <si>
    <t xml:space="preserve">Полная себестоимость прочей деятельности </t>
  </si>
  <si>
    <t>3.8.1.</t>
  </si>
  <si>
    <t>в т.ч. вид деятельности 1</t>
  </si>
  <si>
    <t>4.</t>
  </si>
  <si>
    <t>Прибыль (убыток) от реализации</t>
  </si>
  <si>
    <t>4.1.</t>
  </si>
  <si>
    <t xml:space="preserve">Прибыль (убыток) от реализации по электроэнергии       </t>
  </si>
  <si>
    <t>4.2.</t>
  </si>
  <si>
    <t>Прибыль (убыток) от реализации по теплоэнергии</t>
  </si>
  <si>
    <t>4.3.</t>
  </si>
  <si>
    <t>Прибыль (убыток) от реализации по горячему водоснабжению</t>
  </si>
  <si>
    <t>4.4.</t>
  </si>
  <si>
    <t xml:space="preserve">Прибыль (убыток) от реализации по водоснабжению  </t>
  </si>
  <si>
    <t>4.5.</t>
  </si>
  <si>
    <t xml:space="preserve">Прибыль (убыток) от реализации по водоотведению  </t>
  </si>
  <si>
    <t>4.6.</t>
  </si>
  <si>
    <t xml:space="preserve">Прибыль (убыток) от реализации по техприсоединению  </t>
  </si>
  <si>
    <t>4.6.1.</t>
  </si>
  <si>
    <t>4.6.2.</t>
  </si>
  <si>
    <t>4.7.</t>
  </si>
  <si>
    <t>Прибыль (убыток) от реализации по прочей регул.деят-ти</t>
  </si>
  <si>
    <t>4.8.</t>
  </si>
  <si>
    <t xml:space="preserve">Прибыль (убыток) от реализации по прочей деятельности      </t>
  </si>
  <si>
    <t>4.8.1.</t>
  </si>
  <si>
    <t>5.</t>
  </si>
  <si>
    <t xml:space="preserve">Прочие доходы   </t>
  </si>
  <si>
    <t>5.1.</t>
  </si>
  <si>
    <t>Проценты к получению</t>
  </si>
  <si>
    <t>Ссылка с листа "Кредиты и займы"</t>
  </si>
  <si>
    <t>5.2.</t>
  </si>
  <si>
    <t>Доходы от участия в других организациях</t>
  </si>
  <si>
    <t>5.3.</t>
  </si>
  <si>
    <t>Реализация ОС и ТМЦ</t>
  </si>
  <si>
    <t>5.4.</t>
  </si>
  <si>
    <t>Реализация ЦБ (в т.ч. акций), долей в других организациях</t>
  </si>
  <si>
    <t>5.5.</t>
  </si>
  <si>
    <t>Реализация прав требований по договорам уступки (цессия)</t>
  </si>
  <si>
    <t>5.6.</t>
  </si>
  <si>
    <t>Курсовые разницы</t>
  </si>
  <si>
    <t>5.7.</t>
  </si>
  <si>
    <t>Прибыль прошлых лет, выявленная в отчетном периоде</t>
  </si>
  <si>
    <t>5.8.</t>
  </si>
  <si>
    <t>Резерв по сомнительным долгам</t>
  </si>
  <si>
    <t>5.9.</t>
  </si>
  <si>
    <t>Резерв на выплату вознаграждения по итогам года и иных премий</t>
  </si>
  <si>
    <t>5.10.</t>
  </si>
  <si>
    <t>Резерв под обесценение финансовых вложений</t>
  </si>
  <si>
    <t>5.11.</t>
  </si>
  <si>
    <t>Резерв под снижение стоимости МПЗ</t>
  </si>
  <si>
    <t>5.12.</t>
  </si>
  <si>
    <t>Резерв на ремонт основных средств</t>
  </si>
  <si>
    <t>5.13.</t>
  </si>
  <si>
    <t>Резервы прочие</t>
  </si>
  <si>
    <t>5.14.</t>
  </si>
  <si>
    <t xml:space="preserve">Списание кредиторской задолженности </t>
  </si>
  <si>
    <t>5.15.</t>
  </si>
  <si>
    <t>Доходы по безвозмездно полученному имуществу</t>
  </si>
  <si>
    <t>5.16.</t>
  </si>
  <si>
    <t xml:space="preserve">Доходы в виде излишков ТМЦ, выявленных инвентаризацией </t>
  </si>
  <si>
    <t>5.17.</t>
  </si>
  <si>
    <t>Доходы, связанные с ликвидацией ОС</t>
  </si>
  <si>
    <t>5.18.</t>
  </si>
  <si>
    <t xml:space="preserve">Штрафы, пени, неустойки  </t>
  </si>
  <si>
    <t>5.19.</t>
  </si>
  <si>
    <t>Финансовая помощь</t>
  </si>
  <si>
    <t>5.20.</t>
  </si>
  <si>
    <t xml:space="preserve">Возмещение затрат (в т.ч.от арендодателя за ремонт и ТО) </t>
  </si>
  <si>
    <t>5.21.</t>
  </si>
  <si>
    <t>5.21.1.</t>
  </si>
  <si>
    <t>Госпошлина</t>
  </si>
  <si>
    <t>5.21.2.</t>
  </si>
  <si>
    <t>5.21.3.</t>
  </si>
  <si>
    <t>5.21.4.</t>
  </si>
  <si>
    <t>5.21.5.</t>
  </si>
  <si>
    <t>6.</t>
  </si>
  <si>
    <t xml:space="preserve">Прочие расходы          </t>
  </si>
  <si>
    <t>6.1.</t>
  </si>
  <si>
    <t>Обслуживание кредитов и займов</t>
  </si>
  <si>
    <t>6.1.1.</t>
  </si>
  <si>
    <t>Кредиты</t>
  </si>
  <si>
    <t>6.1.2.</t>
  </si>
  <si>
    <t>Займы</t>
  </si>
  <si>
    <t>6.2.</t>
  </si>
  <si>
    <t>Услуги банка</t>
  </si>
  <si>
    <t>6.2.1.</t>
  </si>
  <si>
    <t>в т.ч. вознаграждение (банковская гарантия)</t>
  </si>
  <si>
    <t>6.3.</t>
  </si>
  <si>
    <t xml:space="preserve">Реализация ОС и ТМЦ </t>
  </si>
  <si>
    <t>6.3.1.</t>
  </si>
  <si>
    <t>в т.ч. давальческое сырье</t>
  </si>
  <si>
    <t>6.4.</t>
  </si>
  <si>
    <t xml:space="preserve">Реализация ЦБ (в т.ч. акций), долей в других организациях </t>
  </si>
  <si>
    <t>6.5.</t>
  </si>
  <si>
    <t>6.6.</t>
  </si>
  <si>
    <t xml:space="preserve">Курсовые разницы </t>
  </si>
  <si>
    <t>6.7.</t>
  </si>
  <si>
    <t>Убытки прошлых лет, выявленные в отчетном периоде</t>
  </si>
  <si>
    <t>6.8.</t>
  </si>
  <si>
    <t xml:space="preserve">Резерв по сомнительным долгам </t>
  </si>
  <si>
    <t>6.9.</t>
  </si>
  <si>
    <t>6.10.</t>
  </si>
  <si>
    <t>6.11.</t>
  </si>
  <si>
    <t>6.12.</t>
  </si>
  <si>
    <t>6.13.</t>
  </si>
  <si>
    <t>Списание дебиторской задолженности</t>
  </si>
  <si>
    <t>6.14.</t>
  </si>
  <si>
    <t>Социальные выплаты</t>
  </si>
  <si>
    <t>6.15.</t>
  </si>
  <si>
    <t>Затраты на оплату труда и страховые взносы из прибыли</t>
  </si>
  <si>
    <t>6.16.</t>
  </si>
  <si>
    <t>НДС с расходов непроизводственного характера</t>
  </si>
  <si>
    <t>6.17.</t>
  </si>
  <si>
    <t>Остаточная стоимость ликвидированных ОС</t>
  </si>
  <si>
    <t>6.18.</t>
  </si>
  <si>
    <t>Безвозмездная передача имущества, услуг, включая НДС</t>
  </si>
  <si>
    <t>6.19.</t>
  </si>
  <si>
    <t>Расходы по оценке / переоценке имущества</t>
  </si>
  <si>
    <t>6.20.</t>
  </si>
  <si>
    <t xml:space="preserve">Налог на имущество  </t>
  </si>
  <si>
    <t>6.21.</t>
  </si>
  <si>
    <t>Амортизация имущества, не участвующего в основ.деятельности</t>
  </si>
  <si>
    <t>6.22.</t>
  </si>
  <si>
    <t xml:space="preserve">Штрафы, пени, неустойки    </t>
  </si>
  <si>
    <t>6.23.</t>
  </si>
  <si>
    <t>Благотворительность, спонсорство, финансовая помощь</t>
  </si>
  <si>
    <t>6.24.</t>
  </si>
  <si>
    <t>6.25.</t>
  </si>
  <si>
    <t>Проведение коллективных мероприятий</t>
  </si>
  <si>
    <t>6.26.</t>
  </si>
  <si>
    <t>Проценты по арендным платежам</t>
  </si>
  <si>
    <t>6.27.</t>
  </si>
  <si>
    <t xml:space="preserve">Прочие расходы    </t>
  </si>
  <si>
    <t>6.27.1.</t>
  </si>
  <si>
    <t>6.27.2.</t>
  </si>
  <si>
    <t>6.27.3.</t>
  </si>
  <si>
    <t>6.27.4.</t>
  </si>
  <si>
    <t>6.27.5.</t>
  </si>
  <si>
    <t>7.</t>
  </si>
  <si>
    <t>Прибыль до налогообложения</t>
  </si>
  <si>
    <t>7.1.</t>
  </si>
  <si>
    <t>Налог на прибыль</t>
  </si>
  <si>
    <t>7.1.1.</t>
  </si>
  <si>
    <t>Текущий налог на прибыль</t>
  </si>
  <si>
    <t>7.1.2.</t>
  </si>
  <si>
    <t>Отложенный налог на прибыль</t>
  </si>
  <si>
    <t>7.2.</t>
  </si>
  <si>
    <t xml:space="preserve">Прочие </t>
  </si>
  <si>
    <t>8.</t>
  </si>
  <si>
    <t>Чистая прибыль</t>
  </si>
  <si>
    <t xml:space="preserve">Справочно: </t>
  </si>
  <si>
    <t>9.</t>
  </si>
  <si>
    <t>НВВ по электроэнергии</t>
  </si>
  <si>
    <t>9.1.</t>
  </si>
  <si>
    <t>Подконтрольные расходы</t>
  </si>
  <si>
    <t>9.2.</t>
  </si>
  <si>
    <t>Неподконтрольные расходы</t>
  </si>
  <si>
    <t>9.3.</t>
  </si>
  <si>
    <t>Возврат капитала</t>
  </si>
  <si>
    <t>9.4.</t>
  </si>
  <si>
    <t>Доход капитала</t>
  </si>
  <si>
    <t>9.5.</t>
  </si>
  <si>
    <t>Корректировки</t>
  </si>
  <si>
    <t>9.6.</t>
  </si>
  <si>
    <t>Сглаживание</t>
  </si>
  <si>
    <t>Справочно: для Метода доходности инвестированного капитала</t>
  </si>
  <si>
    <t>9.0.</t>
  </si>
  <si>
    <t>Расходы, не входящие в подконтрольные и неподконтрольные</t>
  </si>
  <si>
    <t>9.0.1.</t>
  </si>
  <si>
    <t>9.0.2.</t>
  </si>
  <si>
    <t>Проценты за кредит</t>
  </si>
  <si>
    <t>9.0.3.</t>
  </si>
  <si>
    <t>Прибыль на развитие</t>
  </si>
  <si>
    <t>9.0.4.</t>
  </si>
  <si>
    <t>Возврат тела кредита</t>
  </si>
  <si>
    <t>9.0.5.</t>
  </si>
  <si>
    <t>Дивиденды</t>
  </si>
  <si>
    <t>9.0.6.</t>
  </si>
  <si>
    <t>Расходы социального характера</t>
  </si>
  <si>
    <t>Проверка (п.9.3 + п.9.4 + п.9.5. + п.9.6. - п.9.0 = 0)</t>
  </si>
  <si>
    <t>11.</t>
  </si>
  <si>
    <t>НВВ по теплоэнергии</t>
  </si>
  <si>
    <t>11.1.</t>
  </si>
  <si>
    <t>11.2.</t>
  </si>
  <si>
    <t>11.3.</t>
  </si>
  <si>
    <t>Расходы на приобретение энергетических ресурсов</t>
  </si>
  <si>
    <t>11.4.</t>
  </si>
  <si>
    <t>Нормативная прибыль</t>
  </si>
  <si>
    <t>11.5.</t>
  </si>
  <si>
    <t>Предпринимательская прибыль</t>
  </si>
  <si>
    <t>11.6.</t>
  </si>
  <si>
    <t xml:space="preserve">Результаты деятельности до перехода к регулированию </t>
  </si>
  <si>
    <t>11.7.</t>
  </si>
  <si>
    <t>12.</t>
  </si>
  <si>
    <t xml:space="preserve">НВВ по водоснабжению </t>
  </si>
  <si>
    <t>12.1.</t>
  </si>
  <si>
    <t>12.2.</t>
  </si>
  <si>
    <t>12.3.</t>
  </si>
  <si>
    <t xml:space="preserve">Расходы на электрическую энергию </t>
  </si>
  <si>
    <t>12.4.</t>
  </si>
  <si>
    <t>12.5.</t>
  </si>
  <si>
    <t xml:space="preserve">Нормативная прибыль </t>
  </si>
  <si>
    <t>12.6.</t>
  </si>
  <si>
    <t xml:space="preserve">Предпринимательская прибыль </t>
  </si>
  <si>
    <t>12.7.</t>
  </si>
  <si>
    <t xml:space="preserve">Корректировки </t>
  </si>
  <si>
    <t>13.</t>
  </si>
  <si>
    <t>НВВ по водоотведению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</si>
  <si>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</si>
  <si>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</si>
  <si>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</si>
  <si>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</si>
  <si>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</si>
  <si>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</si>
  <si>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</si>
  <si>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</si>
  <si>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Амортизация ППА</t>
  </si>
  <si>
    <t>14.1</t>
  </si>
  <si>
    <t>Амортизация ППА оборудование</t>
  </si>
  <si>
    <t>14.2</t>
  </si>
  <si>
    <t>Амортизация ППА здания, сооружения</t>
  </si>
  <si>
    <t>14.3</t>
  </si>
  <si>
    <t>Амортизация ППА спецтехника</t>
  </si>
  <si>
    <t>14.4</t>
  </si>
  <si>
    <t>Амортизация ППА  прочий транспорт</t>
  </si>
  <si>
    <t>14.5</t>
  </si>
  <si>
    <t>Амортизация ППА  легковой транспорт</t>
  </si>
  <si>
    <t>14.6</t>
  </si>
  <si>
    <t>Амортизация по лизингу</t>
  </si>
  <si>
    <t>14.7</t>
  </si>
  <si>
    <t>Амортизация ППА  земля</t>
  </si>
  <si>
    <t>14.8</t>
  </si>
  <si>
    <t>Амортизация ППА другие виды</t>
  </si>
  <si>
    <t>15.</t>
  </si>
  <si>
    <t>Проценты по арендным платежам (расшифровка п.6.26.)</t>
  </si>
  <si>
    <t>15.1</t>
  </si>
  <si>
    <t>Проценты по арендным платежам оборудование</t>
  </si>
  <si>
    <t>15.2</t>
  </si>
  <si>
    <t>Проценты по арендным платежам здания, сооружения</t>
  </si>
  <si>
    <t>15.3</t>
  </si>
  <si>
    <t>Проценты по арендным платежам спецтехника</t>
  </si>
  <si>
    <t>15.4</t>
  </si>
  <si>
    <t>Проценты по арендным платежам прочий транспорт</t>
  </si>
  <si>
    <t>15.5</t>
  </si>
  <si>
    <t>Проценты по арендным платежам легковой транспорт</t>
  </si>
  <si>
    <t>15.6</t>
  </si>
  <si>
    <t>Проценты по арендным платежам имущество в лизинге</t>
  </si>
  <si>
    <t>15.7</t>
  </si>
  <si>
    <t>Проценты по арендным платежам земля</t>
  </si>
  <si>
    <t>15.8</t>
  </si>
  <si>
    <t>Проценты  по арендным платежам другие виды</t>
  </si>
  <si>
    <t>16.</t>
  </si>
  <si>
    <t>Начисление арендной платы в налоговом учете</t>
  </si>
  <si>
    <t>Прочие услуги (ам)</t>
  </si>
  <si>
    <t>Оборотно-сальдовая ведомость по счету 91 за 2024 г.</t>
  </si>
  <si>
    <t>Благотворительная деятельность/финансовая помощь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</si>
</sst>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5" formatCode="#,##0;\-#,##0;_*\ &quot;-&quot;_-;_-@_-"/>
    <numFmt numFmtId="167" formatCode="_-* #,##0.000000_р_._-;\-* #,##0.000000_р_._-;_-* &quot;-&quot;??_р_._-;_-@_-"/>
    <numFmt numFmtId="170" formatCode="_-* #,##0.0000_р_._-;\-* #,##0.0000_р_._-;_-* &quot;-&quot;??_р_._-;_-@_-"/>
    <numFmt numFmtId="171" formatCode="_-* #,##0.00000_р_._-;\-* #,##0.00000_р_._-;_-* &quot;-&quot;??_р_._-;_-@_-"/>
    <numFmt numFmtId="172" formatCode="_-* #,##0_р_._-;\-* #,##0_р_._-;_-* &quot;-&quot;??_р_._-;_-@_-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</font>
    <font>
      <b/>
      <sz val="12"/>
      <name val="Arial"/>
    </font>
    <font>
      <sz val="8"/>
      <name val="Arial"/>
    </font>
    <font>
      <sz val="10"/>
      <color indexed="21"/>
      <name val="Arial"/>
    </font>
    <font>
      <sz val="9"/>
      <color indexed="21"/>
      <name val="Arial"/>
    </font>
    <font>
      <sz val="9"/>
      <name val="Arial"/>
    </font>
    <font>
      <b/>
      <sz val="10"/>
      <color indexed="21"/>
      <name val="Arial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0"/>
      <color indexed="21"/>
      <name val="Arial"/>
      <family val="2"/>
      <charset val="204"/>
    </font>
    <font>
      <sz val="9"/>
      <color indexed="21"/>
      <name val="Arial"/>
      <family val="2"/>
      <charset val="204"/>
    </font>
    <font>
      <b/>
      <sz val="10"/>
      <color indexed="21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indexed="21"/>
      <name val="Arial"/>
      <family val="2"/>
      <charset val="204"/>
    </font>
    <font>
      <b/>
      <sz val="8"/>
      <color indexed="2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2" tint="-0.499984740745262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8"/>
      <color theme="2" tint="-0.49998474074526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b/>
      <sz val="8"/>
      <color theme="2" tint="-9.9978637043366805E-2"/>
      <name val="Arial"/>
      <family val="2"/>
      <charset val="204"/>
    </font>
    <font>
      <b/>
      <i/>
      <sz val="8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D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theme="1" tint="0.34998626667073579"/>
      </left>
      <right style="thin">
        <color theme="2" tint="-0.24994659260841701"/>
      </right>
      <top style="medium">
        <color theme="1" tint="0.34998626667073579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theme="1" tint="0.34998626667073579"/>
      </right>
      <top style="medium">
        <color theme="1" tint="0.34998626667073579"/>
      </top>
      <bottom style="thin">
        <color theme="2" tint="-0.24994659260841701"/>
      </bottom>
      <diagonal/>
    </border>
    <border>
      <left/>
      <right/>
      <top style="medium">
        <color theme="1" tint="0.34998626667073579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medium">
        <color theme="1" tint="0.34998626667073579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medium">
        <color theme="1" tint="0.34998626667073579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medium">
        <color theme="1" tint="0.34998626667073579"/>
      </top>
      <bottom style="thin">
        <color theme="2" tint="-0.24994659260841701"/>
      </bottom>
      <diagonal/>
    </border>
    <border>
      <left style="medium">
        <color theme="1" tint="0.34998626667073579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theme="1" tint="0.34998626667073579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1" tint="0.34998626667073579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1" tint="0.34998626667073579"/>
      </left>
      <right style="thin">
        <color theme="2" tint="-0.24994659260841701"/>
      </right>
      <top style="thin">
        <color theme="2" tint="-0.24994659260841701"/>
      </top>
      <bottom style="medium">
        <color theme="1" tint="0.34998626667073579"/>
      </bottom>
      <diagonal/>
    </border>
    <border>
      <left style="thin">
        <color theme="2" tint="-0.24994659260841701"/>
      </left>
      <right style="medium">
        <color theme="1" tint="0.34998626667073579"/>
      </right>
      <top style="thin">
        <color theme="2" tint="-0.24994659260841701"/>
      </top>
      <bottom style="medium">
        <color theme="1" tint="0.34998626667073579"/>
      </bottom>
      <diagonal/>
    </border>
    <border>
      <left/>
      <right/>
      <top style="thin">
        <color theme="2" tint="-0.24994659260841701"/>
      </top>
      <bottom style="medium">
        <color theme="1" tint="0.34998626667073579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medium">
        <color theme="1" tint="0.34998626667073579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medium">
        <color theme="1" tint="0.34998626667073579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theme="1" tint="0.34998626667073579"/>
      </right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 style="thin">
        <color theme="2" tint="-0.24994659260841701"/>
      </right>
      <top/>
      <bottom style="medium">
        <color theme="1" tint="0.34998626667073579"/>
      </bottom>
      <diagonal/>
    </border>
    <border>
      <left style="thin">
        <color theme="2" tint="-0.24994659260841701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thin">
        <color theme="2" tint="-0.24994659260841701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thin">
        <color theme="2" tint="-0.24994659260841701"/>
      </bottom>
      <diagonal/>
    </border>
  </borders>
  <cellStyleXfs count="14">
    <xf numFmtId="0" fontId="0" fillId="0" borderId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9" fillId="0" borderId="0" applyFont="0" applyFill="0" applyBorder="0" applyAlignment="0" applyProtection="0"/>
    <xf numFmtId="0" fontId="1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/>
  </cellStyleXfs>
  <cellXfs count="47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3" fontId="0" fillId="0" borderId="0" xfId="0" applyNumberFormat="1"/>
    <xf numFmtId="3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3" fontId="4" fillId="0" borderId="4" xfId="0" applyNumberFormat="1" applyFont="1" applyFill="1" applyBorder="1" applyAlignment="1">
      <alignment horizontal="right" vertical="center"/>
    </xf>
    <xf numFmtId="0" fontId="0" fillId="0" borderId="0" xfId="0" applyFill="1"/>
    <xf numFmtId="0" fontId="6" fillId="0" borderId="4" xfId="0" applyFont="1" applyBorder="1" applyAlignment="1">
      <alignment horizontal="left" vertical="center" wrapText="1" indent="2"/>
    </xf>
    <xf numFmtId="3" fontId="5" fillId="0" borderId="4" xfId="0" applyNumberFormat="1" applyFont="1" applyFill="1" applyBorder="1" applyAlignment="1">
      <alignment horizontal="right" vertical="center"/>
    </xf>
    <xf numFmtId="3" fontId="0" fillId="0" borderId="0" xfId="0" applyNumberFormat="1" applyFill="1"/>
    <xf numFmtId="3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3" fontId="3" fillId="2" borderId="4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4" fontId="18" fillId="0" borderId="8" xfId="3" applyNumberFormat="1" applyFont="1" applyBorder="1" applyAlignment="1">
      <alignment horizontal="right" vertical="top" wrapText="1"/>
    </xf>
    <xf numFmtId="4" fontId="0" fillId="0" borderId="0" xfId="0" applyNumberFormat="1"/>
    <xf numFmtId="43" fontId="0" fillId="0" borderId="0" xfId="1" applyFont="1"/>
    <xf numFmtId="0" fontId="19" fillId="0" borderId="0" xfId="4" applyNumberFormat="1" applyFont="1" applyAlignment="1">
      <alignment horizontal="left" vertical="center"/>
    </xf>
    <xf numFmtId="0" fontId="10" fillId="0" borderId="0" xfId="4" applyAlignment="1">
      <alignment horizontal="left" vertical="center"/>
    </xf>
    <xf numFmtId="0" fontId="20" fillId="0" borderId="0" xfId="4" applyNumberFormat="1" applyFont="1" applyAlignment="1">
      <alignment horizontal="left" vertical="center"/>
    </xf>
    <xf numFmtId="0" fontId="24" fillId="3" borderId="5" xfId="4" applyNumberFormat="1" applyFont="1" applyFill="1" applyBorder="1" applyAlignment="1">
      <alignment horizontal="left" vertical="center"/>
    </xf>
    <xf numFmtId="0" fontId="23" fillId="3" borderId="5" xfId="4" applyNumberFormat="1" applyFont="1" applyFill="1" applyBorder="1" applyAlignment="1">
      <alignment vertical="center"/>
    </xf>
    <xf numFmtId="0" fontId="23" fillId="3" borderId="6" xfId="4" applyNumberFormat="1" applyFont="1" applyFill="1" applyBorder="1" applyAlignment="1">
      <alignment vertical="center"/>
    </xf>
    <xf numFmtId="0" fontId="23" fillId="3" borderId="7" xfId="4" applyNumberFormat="1" applyFont="1" applyFill="1" applyBorder="1" applyAlignment="1">
      <alignment vertical="center"/>
    </xf>
    <xf numFmtId="0" fontId="10" fillId="0" borderId="0" xfId="4" applyNumberFormat="1" applyAlignment="1">
      <alignment horizontal="left" vertical="center"/>
    </xf>
    <xf numFmtId="0" fontId="21" fillId="0" borderId="0" xfId="4" applyNumberFormat="1" applyFont="1" applyAlignment="1">
      <alignment vertical="center"/>
    </xf>
    <xf numFmtId="0" fontId="10" fillId="0" borderId="0" xfId="4" applyNumberFormat="1" applyAlignment="1">
      <alignment vertical="center"/>
    </xf>
    <xf numFmtId="0" fontId="21" fillId="0" borderId="0" xfId="4" applyNumberFormat="1" applyFont="1" applyAlignment="1">
      <alignment horizontal="left" vertical="center"/>
    </xf>
    <xf numFmtId="0" fontId="22" fillId="3" borderId="5" xfId="4" applyNumberFormat="1" applyFont="1" applyFill="1" applyBorder="1" applyAlignment="1">
      <alignment horizontal="left" vertical="center"/>
    </xf>
    <xf numFmtId="0" fontId="22" fillId="3" borderId="6" xfId="4" applyNumberFormat="1" applyFont="1" applyFill="1" applyBorder="1" applyAlignment="1">
      <alignment vertical="center"/>
    </xf>
    <xf numFmtId="0" fontId="22" fillId="3" borderId="7" xfId="4" applyNumberFormat="1" applyFont="1" applyFill="1" applyBorder="1" applyAlignment="1">
      <alignment vertical="center"/>
    </xf>
    <xf numFmtId="0" fontId="22" fillId="3" borderId="8" xfId="4" applyNumberFormat="1" applyFont="1" applyFill="1" applyBorder="1" applyAlignment="1">
      <alignment horizontal="left" vertical="center"/>
    </xf>
    <xf numFmtId="4" fontId="22" fillId="3" borderId="8" xfId="4" applyNumberFormat="1" applyFont="1" applyFill="1" applyBorder="1" applyAlignment="1">
      <alignment horizontal="left" vertical="center"/>
    </xf>
    <xf numFmtId="0" fontId="18" fillId="0" borderId="8" xfId="4" applyNumberFormat="1" applyFont="1" applyBorder="1" applyAlignment="1">
      <alignment horizontal="left" vertical="center"/>
    </xf>
    <xf numFmtId="4" fontId="18" fillId="0" borderId="8" xfId="4" applyNumberFormat="1" applyFont="1" applyBorder="1" applyAlignment="1">
      <alignment horizontal="left" vertical="center"/>
    </xf>
    <xf numFmtId="2" fontId="18" fillId="0" borderId="8" xfId="4" applyNumberFormat="1" applyFont="1" applyBorder="1" applyAlignment="1">
      <alignment horizontal="left" vertical="center"/>
    </xf>
    <xf numFmtId="4" fontId="24" fillId="3" borderId="5" xfId="4" applyNumberFormat="1" applyFont="1" applyFill="1" applyBorder="1" applyAlignment="1">
      <alignment horizontal="left" vertical="center"/>
    </xf>
    <xf numFmtId="0" fontId="19" fillId="0" borderId="0" xfId="5" applyNumberFormat="1" applyFont="1" applyAlignment="1">
      <alignment horizontal="left" vertical="center"/>
    </xf>
    <xf numFmtId="0" fontId="10" fillId="0" borderId="0" xfId="5" applyAlignment="1">
      <alignment horizontal="left" vertical="center"/>
    </xf>
    <xf numFmtId="0" fontId="20" fillId="0" borderId="0" xfId="5" applyNumberFormat="1" applyFont="1" applyAlignment="1">
      <alignment horizontal="left" vertical="center"/>
    </xf>
    <xf numFmtId="0" fontId="23" fillId="3" borderId="5" xfId="5" applyNumberFormat="1" applyFont="1" applyFill="1" applyBorder="1" applyAlignment="1">
      <alignment horizontal="left" vertical="center"/>
    </xf>
    <xf numFmtId="0" fontId="23" fillId="3" borderId="6" xfId="5" applyNumberFormat="1" applyFont="1" applyFill="1" applyBorder="1" applyAlignment="1">
      <alignment horizontal="left" vertical="center"/>
    </xf>
    <xf numFmtId="0" fontId="23" fillId="3" borderId="7" xfId="5" applyNumberFormat="1" applyFont="1" applyFill="1" applyBorder="1" applyAlignment="1">
      <alignment horizontal="left" vertical="center"/>
    </xf>
    <xf numFmtId="0" fontId="24" fillId="3" borderId="5" xfId="5" applyNumberFormat="1" applyFont="1" applyFill="1" applyBorder="1" applyAlignment="1">
      <alignment horizontal="left" vertical="center"/>
    </xf>
    <xf numFmtId="0" fontId="10" fillId="0" borderId="0" xfId="5" applyNumberFormat="1" applyAlignment="1">
      <alignment horizontal="left" vertical="center"/>
    </xf>
    <xf numFmtId="0" fontId="21" fillId="0" borderId="0" xfId="5" applyNumberFormat="1" applyFont="1" applyAlignment="1">
      <alignment horizontal="left" vertical="center"/>
    </xf>
    <xf numFmtId="0" fontId="22" fillId="3" borderId="5" xfId="5" applyNumberFormat="1" applyFont="1" applyFill="1" applyBorder="1" applyAlignment="1">
      <alignment horizontal="left" vertical="center"/>
    </xf>
    <xf numFmtId="0" fontId="22" fillId="3" borderId="6" xfId="5" applyNumberFormat="1" applyFont="1" applyFill="1" applyBorder="1" applyAlignment="1">
      <alignment horizontal="left" vertical="center"/>
    </xf>
    <xf numFmtId="0" fontId="22" fillId="3" borderId="7" xfId="5" applyNumberFormat="1" applyFont="1" applyFill="1" applyBorder="1" applyAlignment="1">
      <alignment horizontal="left" vertical="center"/>
    </xf>
    <xf numFmtId="0" fontId="22" fillId="3" borderId="8" xfId="5" applyNumberFormat="1" applyFont="1" applyFill="1" applyBorder="1" applyAlignment="1">
      <alignment horizontal="left" vertical="center"/>
    </xf>
    <xf numFmtId="4" fontId="22" fillId="3" borderId="8" xfId="5" applyNumberFormat="1" applyFont="1" applyFill="1" applyBorder="1" applyAlignment="1">
      <alignment horizontal="left" vertical="center"/>
    </xf>
    <xf numFmtId="0" fontId="18" fillId="0" borderId="8" xfId="5" applyNumberFormat="1" applyFont="1" applyBorder="1" applyAlignment="1">
      <alignment horizontal="left" vertical="center"/>
    </xf>
    <xf numFmtId="4" fontId="18" fillId="0" borderId="8" xfId="5" applyNumberFormat="1" applyFont="1" applyBorder="1" applyAlignment="1">
      <alignment horizontal="left" vertical="center"/>
    </xf>
    <xf numFmtId="2" fontId="18" fillId="0" borderId="8" xfId="5" applyNumberFormat="1" applyFont="1" applyBorder="1" applyAlignment="1">
      <alignment horizontal="left" vertical="center"/>
    </xf>
    <xf numFmtId="4" fontId="24" fillId="3" borderId="5" xfId="5" applyNumberFormat="1" applyFont="1" applyFill="1" applyBorder="1" applyAlignment="1">
      <alignment horizontal="left" vertical="center"/>
    </xf>
    <xf numFmtId="0" fontId="18" fillId="4" borderId="8" xfId="5" applyNumberFormat="1" applyFont="1" applyFill="1" applyBorder="1" applyAlignment="1">
      <alignment horizontal="left" vertical="center"/>
    </xf>
    <xf numFmtId="4" fontId="18" fillId="4" borderId="8" xfId="5" applyNumberFormat="1" applyFont="1" applyFill="1" applyBorder="1" applyAlignment="1">
      <alignment horizontal="left" vertical="center"/>
    </xf>
    <xf numFmtId="0" fontId="18" fillId="5" borderId="8" xfId="4" applyNumberFormat="1" applyFont="1" applyFill="1" applyBorder="1" applyAlignment="1">
      <alignment horizontal="left" vertical="center"/>
    </xf>
    <xf numFmtId="0" fontId="19" fillId="0" borderId="0" xfId="7" applyNumberFormat="1" applyFont="1" applyAlignment="1">
      <alignment horizontal="left" vertical="center"/>
    </xf>
    <xf numFmtId="0" fontId="20" fillId="0" borderId="0" xfId="7" applyNumberFormat="1" applyFont="1" applyAlignment="1">
      <alignment horizontal="left" vertical="center"/>
    </xf>
    <xf numFmtId="0" fontId="10" fillId="0" borderId="0" xfId="7" applyAlignment="1">
      <alignment horizontal="left" vertical="center"/>
    </xf>
    <xf numFmtId="0" fontId="18" fillId="0" borderId="8" xfId="7" applyNumberFormat="1" applyFont="1" applyBorder="1" applyAlignment="1">
      <alignment horizontal="left" vertical="center"/>
    </xf>
    <xf numFmtId="0" fontId="23" fillId="3" borderId="8" xfId="7" applyNumberFormat="1" applyFont="1" applyFill="1" applyBorder="1" applyAlignment="1">
      <alignment horizontal="left" vertical="center"/>
    </xf>
    <xf numFmtId="0" fontId="24" fillId="3" borderId="8" xfId="7" applyNumberFormat="1" applyFont="1" applyFill="1" applyBorder="1" applyAlignment="1">
      <alignment horizontal="left" vertical="center"/>
    </xf>
    <xf numFmtId="0" fontId="10" fillId="0" borderId="0" xfId="7" applyNumberFormat="1" applyAlignment="1">
      <alignment horizontal="left" vertical="center"/>
    </xf>
    <xf numFmtId="0" fontId="21" fillId="0" borderId="0" xfId="7" applyNumberFormat="1" applyFont="1" applyAlignment="1">
      <alignment horizontal="left" vertical="center"/>
    </xf>
    <xf numFmtId="0" fontId="22" fillId="3" borderId="5" xfId="7" applyNumberFormat="1" applyFont="1" applyFill="1" applyBorder="1" applyAlignment="1">
      <alignment horizontal="left" vertical="center"/>
    </xf>
    <xf numFmtId="0" fontId="22" fillId="3" borderId="6" xfId="7" applyNumberFormat="1" applyFont="1" applyFill="1" applyBorder="1" applyAlignment="1">
      <alignment horizontal="left" vertical="center"/>
    </xf>
    <xf numFmtId="0" fontId="22" fillId="3" borderId="7" xfId="7" applyNumberFormat="1" applyFont="1" applyFill="1" applyBorder="1" applyAlignment="1">
      <alignment horizontal="left" vertical="center"/>
    </xf>
    <xf numFmtId="0" fontId="22" fillId="3" borderId="8" xfId="7" applyNumberFormat="1" applyFont="1" applyFill="1" applyBorder="1" applyAlignment="1">
      <alignment horizontal="left" vertical="center"/>
    </xf>
    <xf numFmtId="4" fontId="18" fillId="0" borderId="8" xfId="7" applyNumberFormat="1" applyFont="1" applyBorder="1" applyAlignment="1">
      <alignment horizontal="left" vertical="center"/>
    </xf>
    <xf numFmtId="4" fontId="23" fillId="3" borderId="8" xfId="7" applyNumberFormat="1" applyFont="1" applyFill="1" applyBorder="1" applyAlignment="1">
      <alignment horizontal="left" vertical="center"/>
    </xf>
    <xf numFmtId="4" fontId="24" fillId="3" borderId="8" xfId="7" applyNumberFormat="1" applyFont="1" applyFill="1" applyBorder="1" applyAlignment="1">
      <alignment horizontal="left" vertical="center"/>
    </xf>
    <xf numFmtId="0" fontId="19" fillId="0" borderId="0" xfId="6" applyNumberFormat="1" applyFont="1" applyAlignment="1"/>
    <xf numFmtId="0" fontId="10" fillId="0" borderId="0" xfId="6" applyNumberFormat="1" applyAlignment="1"/>
    <xf numFmtId="0" fontId="20" fillId="0" borderId="0" xfId="6" applyNumberFormat="1" applyFont="1" applyAlignment="1"/>
    <xf numFmtId="0" fontId="10" fillId="0" borderId="0" xfId="6" applyAlignment="1"/>
    <xf numFmtId="0" fontId="21" fillId="0" borderId="0" xfId="6" applyNumberFormat="1" applyFont="1" applyAlignment="1">
      <alignment vertical="top"/>
    </xf>
    <xf numFmtId="0" fontId="22" fillId="3" borderId="5" xfId="6" applyNumberFormat="1" applyFont="1" applyFill="1" applyBorder="1" applyAlignment="1">
      <alignment vertical="top"/>
    </xf>
    <xf numFmtId="0" fontId="22" fillId="3" borderId="8" xfId="6" applyNumberFormat="1" applyFont="1" applyFill="1" applyBorder="1" applyAlignment="1">
      <alignment vertical="top"/>
    </xf>
    <xf numFmtId="0" fontId="22" fillId="3" borderId="8" xfId="6" applyNumberFormat="1" applyFont="1" applyFill="1" applyBorder="1" applyAlignment="1">
      <alignment horizontal="right" vertical="top"/>
    </xf>
    <xf numFmtId="0" fontId="18" fillId="0" borderId="8" xfId="6" applyNumberFormat="1" applyFont="1" applyBorder="1" applyAlignment="1">
      <alignment vertical="top"/>
    </xf>
    <xf numFmtId="4" fontId="18" fillId="0" borderId="8" xfId="6" applyNumberFormat="1" applyFont="1" applyBorder="1" applyAlignment="1">
      <alignment horizontal="right" vertical="top"/>
    </xf>
    <xf numFmtId="0" fontId="18" fillId="0" borderId="8" xfId="6" applyNumberFormat="1" applyFont="1" applyBorder="1" applyAlignment="1">
      <alignment horizontal="right" vertical="top"/>
    </xf>
    <xf numFmtId="0" fontId="24" fillId="3" borderId="8" xfId="6" applyNumberFormat="1" applyFont="1" applyFill="1" applyBorder="1" applyAlignment="1">
      <alignment vertical="top"/>
    </xf>
    <xf numFmtId="4" fontId="24" fillId="3" borderId="8" xfId="6" applyNumberFormat="1" applyFont="1" applyFill="1" applyBorder="1" applyAlignment="1">
      <alignment horizontal="right" vertical="top"/>
    </xf>
    <xf numFmtId="0" fontId="24" fillId="3" borderId="8" xfId="6" applyNumberFormat="1" applyFont="1" applyFill="1" applyBorder="1" applyAlignment="1">
      <alignment horizontal="right" vertical="top"/>
    </xf>
    <xf numFmtId="0" fontId="0" fillId="0" borderId="0" xfId="0" applyAlignment="1"/>
    <xf numFmtId="4" fontId="18" fillId="5" borderId="8" xfId="6" applyNumberFormat="1" applyFont="1" applyFill="1" applyBorder="1" applyAlignment="1">
      <alignment horizontal="right" vertical="top"/>
    </xf>
    <xf numFmtId="4" fontId="18" fillId="5" borderId="8" xfId="7" applyNumberFormat="1" applyFont="1" applyFill="1" applyBorder="1" applyAlignment="1">
      <alignment horizontal="left" vertical="center"/>
    </xf>
    <xf numFmtId="4" fontId="10" fillId="5" borderId="0" xfId="4" applyNumberFormat="1" applyFill="1" applyAlignment="1">
      <alignment vertical="center"/>
    </xf>
    <xf numFmtId="4" fontId="18" fillId="5" borderId="8" xfId="4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1" fillId="0" borderId="0" xfId="6" applyNumberFormat="1" applyFont="1" applyAlignment="1">
      <alignment vertical="top"/>
    </xf>
    <xf numFmtId="0" fontId="21" fillId="0" borderId="0" xfId="6" applyNumberFormat="1" applyFont="1" applyAlignment="1">
      <alignment horizontal="center" vertical="top"/>
    </xf>
    <xf numFmtId="0" fontId="10" fillId="0" borderId="0" xfId="6" applyNumberFormat="1" applyAlignment="1">
      <alignment horizontal="center"/>
    </xf>
    <xf numFmtId="0" fontId="11" fillId="0" borderId="0" xfId="9" applyNumberFormat="1" applyFont="1" applyAlignment="1">
      <alignment horizontal="left" vertical="center"/>
    </xf>
    <xf numFmtId="0" fontId="12" fillId="0" borderId="0" xfId="9" applyNumberFormat="1" applyFont="1" applyAlignment="1">
      <alignment horizontal="left" vertical="center"/>
    </xf>
    <xf numFmtId="0" fontId="10" fillId="0" borderId="0" xfId="9" applyAlignment="1">
      <alignment horizontal="left" vertical="center"/>
    </xf>
    <xf numFmtId="0" fontId="10" fillId="0" borderId="0" xfId="9" applyNumberFormat="1" applyAlignment="1">
      <alignment horizontal="left" vertical="center"/>
    </xf>
    <xf numFmtId="0" fontId="13" fillId="0" borderId="0" xfId="9" applyNumberFormat="1" applyFont="1" applyAlignment="1">
      <alignment horizontal="left" vertical="center"/>
    </xf>
    <xf numFmtId="0" fontId="10" fillId="0" borderId="0" xfId="9" applyNumberFormat="1" applyAlignment="1">
      <alignment horizontal="left" vertical="center"/>
    </xf>
    <xf numFmtId="0" fontId="13" fillId="0" borderId="0" xfId="9" applyNumberFormat="1" applyFont="1" applyAlignment="1">
      <alignment horizontal="left" vertical="center"/>
    </xf>
    <xf numFmtId="0" fontId="14" fillId="3" borderId="5" xfId="9" applyNumberFormat="1" applyFont="1" applyFill="1" applyBorder="1" applyAlignment="1">
      <alignment horizontal="left" vertical="center"/>
    </xf>
    <xf numFmtId="0" fontId="14" fillId="3" borderId="6" xfId="9" applyNumberFormat="1" applyFont="1" applyFill="1" applyBorder="1" applyAlignment="1">
      <alignment horizontal="left" vertical="center"/>
    </xf>
    <xf numFmtId="0" fontId="14" fillId="3" borderId="7" xfId="9" applyNumberFormat="1" applyFont="1" applyFill="1" applyBorder="1" applyAlignment="1">
      <alignment horizontal="left" vertical="center"/>
    </xf>
    <xf numFmtId="0" fontId="14" fillId="3" borderId="8" xfId="9" applyNumberFormat="1" applyFont="1" applyFill="1" applyBorder="1" applyAlignment="1">
      <alignment horizontal="left" vertical="center"/>
    </xf>
    <xf numFmtId="0" fontId="15" fillId="3" borderId="8" xfId="9" applyNumberFormat="1" applyFont="1" applyFill="1" applyBorder="1" applyAlignment="1">
      <alignment horizontal="left" vertical="center"/>
    </xf>
    <xf numFmtId="4" fontId="15" fillId="3" borderId="8" xfId="9" applyNumberFormat="1" applyFont="1" applyFill="1" applyBorder="1" applyAlignment="1">
      <alignment horizontal="left" vertical="center"/>
    </xf>
    <xf numFmtId="0" fontId="17" fillId="3" borderId="8" xfId="9" applyNumberFormat="1" applyFont="1" applyFill="1" applyBorder="1" applyAlignment="1">
      <alignment horizontal="left" vertical="center"/>
    </xf>
    <xf numFmtId="4" fontId="17" fillId="3" borderId="8" xfId="9" applyNumberFormat="1" applyFont="1" applyFill="1" applyBorder="1" applyAlignment="1">
      <alignment horizontal="left" vertical="center"/>
    </xf>
    <xf numFmtId="4" fontId="15" fillId="6" borderId="8" xfId="9" applyNumberFormat="1" applyFont="1" applyFill="1" applyBorder="1" applyAlignment="1">
      <alignment horizontal="left" vertical="center"/>
    </xf>
    <xf numFmtId="0" fontId="11" fillId="0" borderId="0" xfId="7" applyNumberFormat="1" applyFont="1" applyAlignment="1">
      <alignment horizontal="left" vertical="center"/>
    </xf>
    <xf numFmtId="0" fontId="12" fillId="0" borderId="0" xfId="7" applyNumberFormat="1" applyFont="1" applyAlignment="1">
      <alignment horizontal="left" vertical="center"/>
    </xf>
    <xf numFmtId="0" fontId="16" fillId="3" borderId="8" xfId="7" applyNumberFormat="1" applyFont="1" applyFill="1" applyBorder="1" applyAlignment="1">
      <alignment horizontal="left" vertical="center"/>
    </xf>
    <xf numFmtId="0" fontId="15" fillId="3" borderId="8" xfId="7" applyNumberFormat="1" applyFont="1" applyFill="1" applyBorder="1" applyAlignment="1">
      <alignment horizontal="left" vertical="center"/>
    </xf>
    <xf numFmtId="0" fontId="17" fillId="3" borderId="8" xfId="7" applyNumberFormat="1" applyFont="1" applyFill="1" applyBorder="1" applyAlignment="1">
      <alignment horizontal="left" vertical="center"/>
    </xf>
    <xf numFmtId="0" fontId="13" fillId="0" borderId="0" xfId="7" applyNumberFormat="1" applyFont="1" applyAlignment="1">
      <alignment vertical="center"/>
    </xf>
    <xf numFmtId="0" fontId="10" fillId="0" borderId="0" xfId="7" applyNumberFormat="1" applyAlignment="1">
      <alignment vertical="center"/>
    </xf>
    <xf numFmtId="0" fontId="13" fillId="0" borderId="0" xfId="7" applyNumberFormat="1" applyFont="1" applyAlignment="1">
      <alignment horizontal="left" vertical="center"/>
    </xf>
    <xf numFmtId="0" fontId="14" fillId="3" borderId="5" xfId="7" applyNumberFormat="1" applyFont="1" applyFill="1" applyBorder="1" applyAlignment="1">
      <alignment horizontal="left" vertical="center"/>
    </xf>
    <xf numFmtId="0" fontId="14" fillId="3" borderId="6" xfId="7" applyNumberFormat="1" applyFont="1" applyFill="1" applyBorder="1" applyAlignment="1">
      <alignment vertical="center"/>
    </xf>
    <xf numFmtId="0" fontId="14" fillId="3" borderId="7" xfId="7" applyNumberFormat="1" applyFont="1" applyFill="1" applyBorder="1" applyAlignment="1">
      <alignment vertical="center"/>
    </xf>
    <xf numFmtId="0" fontId="14" fillId="3" borderId="8" xfId="7" applyNumberFormat="1" applyFont="1" applyFill="1" applyBorder="1" applyAlignment="1">
      <alignment horizontal="left" vertical="center"/>
    </xf>
    <xf numFmtId="4" fontId="16" fillId="3" borderId="8" xfId="7" applyNumberFormat="1" applyFont="1" applyFill="1" applyBorder="1" applyAlignment="1">
      <alignment horizontal="left" vertical="center"/>
    </xf>
    <xf numFmtId="4" fontId="15" fillId="3" borderId="8" xfId="7" applyNumberFormat="1" applyFont="1" applyFill="1" applyBorder="1" applyAlignment="1">
      <alignment horizontal="left" vertical="center"/>
    </xf>
    <xf numFmtId="4" fontId="17" fillId="3" borderId="8" xfId="7" applyNumberFormat="1" applyFont="1" applyFill="1" applyBorder="1" applyAlignment="1">
      <alignment horizontal="left" vertical="center"/>
    </xf>
    <xf numFmtId="4" fontId="16" fillId="6" borderId="8" xfId="7" applyNumberFormat="1" applyFont="1" applyFill="1" applyBorder="1" applyAlignment="1">
      <alignment horizontal="left" vertical="center"/>
    </xf>
    <xf numFmtId="43" fontId="10" fillId="0" borderId="0" xfId="1" applyFont="1" applyAlignment="1">
      <alignment horizontal="left" vertical="center"/>
    </xf>
    <xf numFmtId="43" fontId="10" fillId="0" borderId="0" xfId="1" applyFont="1" applyAlignment="1">
      <alignment vertical="center"/>
    </xf>
    <xf numFmtId="0" fontId="21" fillId="0" borderId="0" xfId="2" applyNumberFormat="1" applyFont="1" applyAlignment="1">
      <alignment horizontal="left" vertical="center"/>
    </xf>
    <xf numFmtId="43" fontId="21" fillId="0" borderId="0" xfId="1" applyFont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21" fillId="0" borderId="0" xfId="2" applyNumberFormat="1" applyFont="1" applyAlignment="1">
      <alignment horizontal="left" vertical="center" wrapText="1"/>
    </xf>
    <xf numFmtId="43" fontId="23" fillId="3" borderId="5" xfId="1" applyFont="1" applyFill="1" applyBorder="1" applyAlignment="1">
      <alignment vertical="center"/>
    </xf>
    <xf numFmtId="43" fontId="23" fillId="3" borderId="6" xfId="1" applyFont="1" applyFill="1" applyBorder="1" applyAlignment="1">
      <alignment vertical="center"/>
    </xf>
    <xf numFmtId="43" fontId="23" fillId="3" borderId="7" xfId="1" applyFont="1" applyFill="1" applyBorder="1" applyAlignment="1">
      <alignment vertical="center"/>
    </xf>
    <xf numFmtId="43" fontId="22" fillId="3" borderId="8" xfId="1" applyFont="1" applyFill="1" applyBorder="1" applyAlignment="1">
      <alignment horizontal="left" vertical="center"/>
    </xf>
    <xf numFmtId="43" fontId="18" fillId="0" borderId="8" xfId="1" applyFont="1" applyBorder="1" applyAlignment="1">
      <alignment horizontal="left" vertical="center"/>
    </xf>
    <xf numFmtId="43" fontId="24" fillId="3" borderId="5" xfId="1" applyFont="1" applyFill="1" applyBorder="1" applyAlignment="1">
      <alignment horizontal="left" vertical="center"/>
    </xf>
    <xf numFmtId="0" fontId="25" fillId="0" borderId="0" xfId="2" applyNumberFormat="1" applyFont="1" applyAlignment="1">
      <alignment horizontal="left" vertical="center"/>
    </xf>
    <xf numFmtId="0" fontId="27" fillId="3" borderId="5" xfId="2" applyNumberFormat="1" applyFont="1" applyFill="1" applyBorder="1" applyAlignment="1">
      <alignment horizontal="left" vertical="center" wrapText="1"/>
    </xf>
    <xf numFmtId="0" fontId="27" fillId="3" borderId="5" xfId="2" applyNumberFormat="1" applyFont="1" applyFill="1" applyBorder="1" applyAlignment="1">
      <alignment horizontal="left" vertical="center"/>
    </xf>
    <xf numFmtId="0" fontId="27" fillId="3" borderId="6" xfId="2" applyNumberFormat="1" applyFont="1" applyFill="1" applyBorder="1" applyAlignment="1">
      <alignment horizontal="left" vertical="center" wrapText="1"/>
    </xf>
    <xf numFmtId="0" fontId="27" fillId="3" borderId="7" xfId="2" applyNumberFormat="1" applyFont="1" applyFill="1" applyBorder="1" applyAlignment="1">
      <alignment horizontal="left" vertical="center" wrapText="1"/>
    </xf>
    <xf numFmtId="0" fontId="27" fillId="3" borderId="8" xfId="2" applyNumberFormat="1" applyFont="1" applyFill="1" applyBorder="1" applyAlignment="1">
      <alignment horizontal="left" vertical="center" wrapText="1"/>
    </xf>
    <xf numFmtId="0" fontId="27" fillId="3" borderId="8" xfId="2" applyNumberFormat="1" applyFont="1" applyFill="1" applyBorder="1" applyAlignment="1">
      <alignment horizontal="left" vertical="center"/>
    </xf>
    <xf numFmtId="43" fontId="27" fillId="3" borderId="8" xfId="1" applyFont="1" applyFill="1" applyBorder="1" applyAlignment="1">
      <alignment horizontal="left" vertical="center"/>
    </xf>
    <xf numFmtId="4" fontId="27" fillId="3" borderId="8" xfId="2" applyNumberFormat="1" applyFont="1" applyFill="1" applyBorder="1" applyAlignment="1">
      <alignment horizontal="left" vertical="center"/>
    </xf>
    <xf numFmtId="0" fontId="21" fillId="0" borderId="8" xfId="2" applyNumberFormat="1" applyFont="1" applyBorder="1" applyAlignment="1">
      <alignment horizontal="left" vertical="center" wrapText="1"/>
    </xf>
    <xf numFmtId="0" fontId="21" fillId="0" borderId="8" xfId="2" applyNumberFormat="1" applyFont="1" applyBorder="1" applyAlignment="1">
      <alignment horizontal="left" vertical="center"/>
    </xf>
    <xf numFmtId="43" fontId="21" fillId="0" borderId="8" xfId="1" applyFont="1" applyBorder="1" applyAlignment="1">
      <alignment horizontal="left" vertical="center"/>
    </xf>
    <xf numFmtId="4" fontId="21" fillId="0" borderId="8" xfId="2" applyNumberFormat="1" applyFont="1" applyBorder="1" applyAlignment="1">
      <alignment horizontal="left" vertical="center"/>
    </xf>
    <xf numFmtId="0" fontId="21" fillId="4" borderId="8" xfId="2" applyNumberFormat="1" applyFont="1" applyFill="1" applyBorder="1" applyAlignment="1">
      <alignment horizontal="left" vertical="center" wrapText="1"/>
    </xf>
    <xf numFmtId="0" fontId="21" fillId="5" borderId="8" xfId="2" applyNumberFormat="1" applyFont="1" applyFill="1" applyBorder="1" applyAlignment="1">
      <alignment horizontal="left" vertical="center" wrapText="1"/>
    </xf>
    <xf numFmtId="0" fontId="28" fillId="3" borderId="5" xfId="2" applyNumberFormat="1" applyFont="1" applyFill="1" applyBorder="1" applyAlignment="1">
      <alignment horizontal="left" vertical="center"/>
    </xf>
    <xf numFmtId="43" fontId="28" fillId="3" borderId="5" xfId="1" applyFont="1" applyFill="1" applyBorder="1" applyAlignment="1">
      <alignment horizontal="left" vertical="center"/>
    </xf>
    <xf numFmtId="4" fontId="28" fillId="3" borderId="5" xfId="2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4" fontId="21" fillId="5" borderId="0" xfId="2" applyNumberFormat="1" applyFont="1" applyFill="1" applyAlignment="1">
      <alignment horizontal="left" vertical="center" wrapText="1"/>
    </xf>
    <xf numFmtId="43" fontId="21" fillId="5" borderId="0" xfId="1" applyFont="1" applyFill="1" applyAlignment="1">
      <alignment horizontal="left" vertical="center" wrapText="1"/>
    </xf>
    <xf numFmtId="43" fontId="21" fillId="4" borderId="8" xfId="1" applyFont="1" applyFill="1" applyBorder="1" applyAlignment="1">
      <alignment horizontal="left" vertical="center" wrapText="1"/>
    </xf>
    <xf numFmtId="43" fontId="27" fillId="3" borderId="5" xfId="1" applyFont="1" applyFill="1" applyBorder="1" applyAlignment="1">
      <alignment horizontal="left" vertical="center"/>
    </xf>
    <xf numFmtId="0" fontId="27" fillId="3" borderId="6" xfId="2" applyNumberFormat="1" applyFont="1" applyFill="1" applyBorder="1" applyAlignment="1">
      <alignment horizontal="left" vertical="center"/>
    </xf>
    <xf numFmtId="43" fontId="27" fillId="3" borderId="6" xfId="1" applyFont="1" applyFill="1" applyBorder="1" applyAlignment="1">
      <alignment horizontal="left" vertical="center"/>
    </xf>
    <xf numFmtId="0" fontId="27" fillId="3" borderId="7" xfId="2" applyNumberFormat="1" applyFont="1" applyFill="1" applyBorder="1" applyAlignment="1">
      <alignment horizontal="left" vertical="center"/>
    </xf>
    <xf numFmtId="43" fontId="27" fillId="3" borderId="7" xfId="1" applyFont="1" applyFill="1" applyBorder="1" applyAlignment="1">
      <alignment horizontal="left" vertical="center"/>
    </xf>
    <xf numFmtId="4" fontId="27" fillId="3" borderId="8" xfId="2" applyNumberFormat="1" applyFont="1" applyFill="1" applyBorder="1" applyAlignment="1">
      <alignment horizontal="left" vertical="center" wrapText="1"/>
    </xf>
    <xf numFmtId="4" fontId="21" fillId="0" borderId="8" xfId="2" applyNumberFormat="1" applyFont="1" applyBorder="1" applyAlignment="1">
      <alignment horizontal="left" vertical="center" wrapText="1"/>
    </xf>
    <xf numFmtId="4" fontId="21" fillId="4" borderId="8" xfId="2" applyNumberFormat="1" applyFont="1" applyFill="1" applyBorder="1" applyAlignment="1">
      <alignment horizontal="left" vertical="center" wrapText="1"/>
    </xf>
    <xf numFmtId="4" fontId="21" fillId="5" borderId="8" xfId="2" applyNumberFormat="1" applyFont="1" applyFill="1" applyBorder="1" applyAlignment="1">
      <alignment horizontal="left" vertical="center" wrapText="1"/>
    </xf>
    <xf numFmtId="43" fontId="21" fillId="5" borderId="8" xfId="1" applyFont="1" applyFill="1" applyBorder="1" applyAlignment="1">
      <alignment horizontal="left" vertical="center" wrapText="1"/>
    </xf>
    <xf numFmtId="0" fontId="28" fillId="3" borderId="5" xfId="2" applyNumberFormat="1" applyFont="1" applyFill="1" applyBorder="1" applyAlignment="1">
      <alignment horizontal="left" vertical="center" wrapText="1"/>
    </xf>
    <xf numFmtId="4" fontId="28" fillId="3" borderId="5" xfId="2" applyNumberFormat="1" applyFont="1" applyFill="1" applyBorder="1" applyAlignment="1">
      <alignment horizontal="left" vertical="center" wrapText="1"/>
    </xf>
    <xf numFmtId="43" fontId="26" fillId="0" borderId="0" xfId="1" applyFont="1" applyAlignment="1">
      <alignment horizontal="left" vertical="center"/>
    </xf>
    <xf numFmtId="0" fontId="21" fillId="6" borderId="8" xfId="2" applyNumberFormat="1" applyFont="1" applyFill="1" applyBorder="1" applyAlignment="1">
      <alignment horizontal="left" vertical="center" wrapText="1"/>
    </xf>
    <xf numFmtId="43" fontId="21" fillId="6" borderId="8" xfId="1" applyFont="1" applyFill="1" applyBorder="1" applyAlignment="1">
      <alignment horizontal="left" vertical="center" wrapText="1"/>
    </xf>
    <xf numFmtId="4" fontId="18" fillId="6" borderId="8" xfId="4" applyNumberFormat="1" applyFont="1" applyFill="1" applyBorder="1" applyAlignment="1">
      <alignment horizontal="left" vertical="center"/>
    </xf>
    <xf numFmtId="0" fontId="18" fillId="6" borderId="8" xfId="4" applyNumberFormat="1" applyFont="1" applyFill="1" applyBorder="1" applyAlignment="1">
      <alignment horizontal="left" vertical="center"/>
    </xf>
    <xf numFmtId="43" fontId="18" fillId="6" borderId="8" xfId="1" applyFont="1" applyFill="1" applyBorder="1" applyAlignment="1">
      <alignment horizontal="left" vertical="center"/>
    </xf>
    <xf numFmtId="43" fontId="10" fillId="5" borderId="0" xfId="1" applyFont="1" applyFill="1" applyAlignment="1">
      <alignment vertical="center"/>
    </xf>
    <xf numFmtId="0" fontId="26" fillId="0" borderId="0" xfId="0" applyFont="1" applyFill="1" applyProtection="1">
      <protection locked="0"/>
    </xf>
    <xf numFmtId="0" fontId="29" fillId="0" borderId="0" xfId="0" applyFont="1" applyFill="1" applyAlignment="1" applyProtection="1">
      <alignment vertical="center"/>
    </xf>
    <xf numFmtId="0" fontId="26" fillId="0" borderId="0" xfId="0" applyFont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10" applyFont="1" applyAlignment="1" applyProtection="1">
      <alignment horizontal="center" vertical="center"/>
      <protection locked="0"/>
    </xf>
    <xf numFmtId="43" fontId="26" fillId="0" borderId="0" xfId="1" applyFont="1" applyAlignment="1" applyProtection="1">
      <alignment horizontal="center" vertical="center"/>
      <protection locked="0"/>
    </xf>
    <xf numFmtId="43" fontId="26" fillId="0" borderId="0" xfId="1" applyFont="1" applyProtection="1">
      <protection locked="0"/>
    </xf>
    <xf numFmtId="0" fontId="31" fillId="0" borderId="0" xfId="0" applyFont="1" applyFill="1" applyBorder="1" applyAlignment="1" applyProtection="1"/>
    <xf numFmtId="9" fontId="26" fillId="0" borderId="0" xfId="8" applyFont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10" applyFont="1" applyFill="1" applyBorder="1" applyAlignment="1" applyProtection="1">
      <alignment horizontal="center" vertical="center"/>
      <protection locked="0"/>
    </xf>
    <xf numFmtId="43" fontId="26" fillId="0" borderId="0" xfId="1" applyFont="1" applyFill="1" applyBorder="1" applyAlignment="1" applyProtection="1">
      <alignment horizontal="center" vertical="center"/>
      <protection locked="0"/>
    </xf>
    <xf numFmtId="167" fontId="26" fillId="0" borderId="0" xfId="1" applyNumberFormat="1" applyFont="1" applyFill="1" applyBorder="1" applyAlignment="1" applyProtection="1">
      <alignment horizontal="center" vertical="center"/>
      <protection locked="0"/>
    </xf>
    <xf numFmtId="49" fontId="30" fillId="0" borderId="9" xfId="0" applyNumberFormat="1" applyFont="1" applyFill="1" applyBorder="1" applyAlignment="1" applyProtection="1">
      <alignment horizontal="center" vertical="center" wrapText="1"/>
      <protection locked="0"/>
    </xf>
    <xf numFmtId="14" fontId="30" fillId="0" borderId="10" xfId="0" applyNumberFormat="1" applyFont="1" applyFill="1" applyBorder="1" applyAlignment="1" applyProtection="1">
      <alignment horizontal="center" vertical="center" wrapText="1"/>
      <protection locked="0"/>
    </xf>
    <xf numFmtId="14" fontId="3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9" xfId="0" applyFont="1" applyFill="1" applyBorder="1" applyAlignment="1" applyProtection="1">
      <alignment horizontal="center" vertical="center"/>
    </xf>
    <xf numFmtId="0" fontId="30" fillId="0" borderId="12" xfId="0" applyFont="1" applyFill="1" applyBorder="1" applyAlignment="1" applyProtection="1">
      <alignment horizontal="center" vertical="center"/>
    </xf>
    <xf numFmtId="0" fontId="30" fillId="0" borderId="10" xfId="0" applyFont="1" applyFill="1" applyBorder="1" applyAlignment="1" applyProtection="1">
      <alignment horizontal="center" vertical="center"/>
    </xf>
    <xf numFmtId="0" fontId="30" fillId="0" borderId="13" xfId="0" applyFont="1" applyFill="1" applyBorder="1" applyAlignment="1" applyProtection="1">
      <alignment horizontal="center" vertical="center"/>
    </xf>
    <xf numFmtId="0" fontId="32" fillId="0" borderId="0" xfId="0" applyFont="1" applyFill="1" applyAlignment="1" applyProtection="1">
      <alignment horizontal="center"/>
      <protection locked="0"/>
    </xf>
    <xf numFmtId="43" fontId="26" fillId="0" borderId="0" xfId="1" applyFont="1" applyFill="1" applyAlignment="1" applyProtection="1">
      <alignment horizontal="center"/>
      <protection locked="0"/>
    </xf>
    <xf numFmtId="0" fontId="26" fillId="0" borderId="0" xfId="0" applyFont="1" applyFill="1" applyAlignment="1" applyProtection="1">
      <alignment horizontal="center"/>
      <protection locked="0"/>
    </xf>
    <xf numFmtId="49" fontId="30" fillId="0" borderId="15" xfId="0" applyNumberFormat="1" applyFont="1" applyFill="1" applyBorder="1" applyAlignment="1" applyProtection="1">
      <alignment horizontal="center" vertical="center" wrapText="1"/>
      <protection locked="0"/>
    </xf>
    <xf numFmtId="14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14" fontId="3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5" xfId="0" applyFont="1" applyFill="1" applyBorder="1" applyAlignment="1" applyProtection="1">
      <alignment horizontal="center" vertical="center"/>
      <protection locked="0"/>
    </xf>
    <xf numFmtId="0" fontId="30" fillId="0" borderId="18" xfId="0" applyFont="1" applyFill="1" applyBorder="1" applyAlignment="1" applyProtection="1">
      <alignment horizontal="center" vertical="center"/>
      <protection locked="0"/>
    </xf>
    <xf numFmtId="0" fontId="30" fillId="0" borderId="16" xfId="0" applyFont="1" applyFill="1" applyBorder="1" applyAlignment="1" applyProtection="1">
      <alignment horizontal="center" vertical="center"/>
      <protection locked="0"/>
    </xf>
    <xf numFmtId="0" fontId="30" fillId="0" borderId="19" xfId="0" applyFont="1" applyFill="1" applyBorder="1" applyAlignment="1" applyProtection="1">
      <alignment horizontal="center" vertical="center"/>
      <protection locked="0"/>
    </xf>
    <xf numFmtId="0" fontId="30" fillId="0" borderId="18" xfId="0" applyFont="1" applyFill="1" applyBorder="1" applyAlignment="1" applyProtection="1">
      <alignment horizontal="center" vertical="center" wrapText="1"/>
      <protection locked="0"/>
    </xf>
    <xf numFmtId="0" fontId="30" fillId="0" borderId="16" xfId="0" applyFont="1" applyFill="1" applyBorder="1" applyAlignment="1" applyProtection="1">
      <alignment horizontal="center" vertical="center" wrapText="1"/>
      <protection locked="0"/>
    </xf>
    <xf numFmtId="0" fontId="30" fillId="0" borderId="20" xfId="0" applyFont="1" applyFill="1" applyBorder="1" applyAlignment="1" applyProtection="1">
      <alignment horizontal="center" vertical="center" wrapText="1"/>
      <protection locked="0"/>
    </xf>
    <xf numFmtId="0" fontId="30" fillId="0" borderId="15" xfId="0" applyFont="1" applyFill="1" applyBorder="1" applyAlignment="1" applyProtection="1">
      <alignment horizontal="center" vertical="center" wrapText="1"/>
      <protection locked="0"/>
    </xf>
    <xf numFmtId="0" fontId="30" fillId="0" borderId="19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 applyProtection="1">
      <alignment vertical="center" wrapText="1"/>
      <protection locked="0"/>
    </xf>
    <xf numFmtId="0" fontId="30" fillId="0" borderId="16" xfId="0" applyFont="1" applyFill="1" applyBorder="1" applyAlignment="1" applyProtection="1">
      <alignment horizontal="center" vertical="center" wrapText="1"/>
      <protection locked="0"/>
    </xf>
    <xf numFmtId="0" fontId="30" fillId="0" borderId="15" xfId="0" applyFont="1" applyFill="1" applyBorder="1" applyAlignment="1" applyProtection="1">
      <alignment horizontal="center" vertical="center" wrapText="1"/>
    </xf>
    <xf numFmtId="0" fontId="30" fillId="0" borderId="18" xfId="0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30" fillId="0" borderId="19" xfId="0" applyFont="1" applyFill="1" applyBorder="1" applyAlignment="1" applyProtection="1">
      <alignment horizontal="center" vertical="center" wrapText="1"/>
    </xf>
    <xf numFmtId="0" fontId="30" fillId="0" borderId="20" xfId="0" applyFont="1" applyFill="1" applyBorder="1" applyAlignment="1" applyProtection="1">
      <alignment horizontal="center" vertical="center" wrapText="1"/>
    </xf>
    <xf numFmtId="0" fontId="32" fillId="0" borderId="0" xfId="0" applyFont="1" applyFill="1" applyAlignment="1" applyProtection="1">
      <alignment horizontal="center" wrapText="1"/>
      <protection locked="0"/>
    </xf>
    <xf numFmtId="43" fontId="26" fillId="0" borderId="0" xfId="1" applyFont="1" applyFill="1" applyAlignment="1" applyProtection="1">
      <alignment horizontal="center" wrapText="1"/>
      <protection locked="0"/>
    </xf>
    <xf numFmtId="0" fontId="26" fillId="0" borderId="0" xfId="0" applyFont="1" applyFill="1" applyAlignment="1" applyProtection="1">
      <alignment horizontal="center" wrapText="1"/>
      <protection locked="0"/>
    </xf>
    <xf numFmtId="0" fontId="30" fillId="0" borderId="0" xfId="0" applyFont="1" applyFill="1" applyProtection="1">
      <protection locked="0"/>
    </xf>
    <xf numFmtId="0" fontId="33" fillId="7" borderId="15" xfId="0" applyFont="1" applyFill="1" applyBorder="1" applyAlignment="1" applyProtection="1">
      <alignment horizontal="left" vertical="center"/>
    </xf>
    <xf numFmtId="0" fontId="33" fillId="7" borderId="16" xfId="0" applyFont="1" applyFill="1" applyBorder="1" applyAlignment="1" applyProtection="1">
      <alignment horizontal="left" vertical="center"/>
    </xf>
    <xf numFmtId="0" fontId="33" fillId="7" borderId="17" xfId="0" applyFont="1" applyFill="1" applyBorder="1" applyAlignment="1" applyProtection="1">
      <alignment horizontal="center" vertical="center"/>
      <protection locked="0"/>
    </xf>
    <xf numFmtId="165" fontId="33" fillId="7" borderId="15" xfId="0" applyNumberFormat="1" applyFont="1" applyFill="1" applyBorder="1" applyAlignment="1" applyProtection="1">
      <alignment horizontal="center" vertical="center"/>
    </xf>
    <xf numFmtId="165" fontId="33" fillId="7" borderId="18" xfId="0" applyNumberFormat="1" applyFont="1" applyFill="1" applyBorder="1" applyAlignment="1" applyProtection="1">
      <alignment horizontal="center" vertical="center"/>
    </xf>
    <xf numFmtId="165" fontId="33" fillId="7" borderId="16" xfId="0" applyNumberFormat="1" applyFont="1" applyFill="1" applyBorder="1" applyAlignment="1" applyProtection="1">
      <alignment horizontal="center" vertical="center"/>
    </xf>
    <xf numFmtId="165" fontId="33" fillId="7" borderId="19" xfId="0" applyNumberFormat="1" applyFont="1" applyFill="1" applyBorder="1" applyAlignment="1" applyProtection="1">
      <alignment horizontal="center" vertical="center"/>
    </xf>
    <xf numFmtId="165" fontId="33" fillId="7" borderId="20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Protection="1">
      <protection locked="0"/>
    </xf>
    <xf numFmtId="43" fontId="30" fillId="0" borderId="0" xfId="1" applyFont="1" applyFill="1" applyProtection="1">
      <protection locked="0"/>
    </xf>
    <xf numFmtId="0" fontId="26" fillId="0" borderId="15" xfId="0" applyFont="1" applyFill="1" applyBorder="1" applyAlignment="1" applyProtection="1">
      <alignment horizontal="left" vertical="center"/>
    </xf>
    <xf numFmtId="0" fontId="26" fillId="0" borderId="16" xfId="0" applyFont="1" applyFill="1" applyBorder="1" applyAlignment="1" applyProtection="1">
      <alignment horizontal="left" vertical="center"/>
    </xf>
    <xf numFmtId="0" fontId="26" fillId="0" borderId="17" xfId="0" applyFont="1" applyFill="1" applyBorder="1" applyAlignment="1" applyProtection="1">
      <alignment horizontal="center" vertical="center"/>
      <protection locked="0"/>
    </xf>
    <xf numFmtId="165" fontId="26" fillId="0" borderId="15" xfId="0" applyNumberFormat="1" applyFont="1" applyFill="1" applyBorder="1" applyAlignment="1" applyProtection="1">
      <alignment horizontal="center" vertical="center"/>
    </xf>
    <xf numFmtId="165" fontId="26" fillId="0" borderId="18" xfId="0" applyNumberFormat="1" applyFont="1" applyFill="1" applyBorder="1" applyAlignment="1" applyProtection="1">
      <alignment horizontal="center" vertical="center"/>
    </xf>
    <xf numFmtId="165" fontId="26" fillId="0" borderId="16" xfId="0" applyNumberFormat="1" applyFont="1" applyFill="1" applyBorder="1" applyAlignment="1" applyProtection="1">
      <alignment horizontal="center" vertical="center"/>
    </xf>
    <xf numFmtId="165" fontId="26" fillId="0" borderId="19" xfId="0" applyNumberFormat="1" applyFont="1" applyFill="1" applyBorder="1" applyAlignment="1" applyProtection="1">
      <alignment horizontal="center" vertical="center"/>
    </xf>
    <xf numFmtId="165" fontId="26" fillId="0" borderId="20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Protection="1">
      <protection locked="0"/>
    </xf>
    <xf numFmtId="43" fontId="26" fillId="0" borderId="0" xfId="1" applyFont="1" applyFill="1" applyProtection="1">
      <protection locked="0"/>
    </xf>
    <xf numFmtId="0" fontId="30" fillId="8" borderId="15" xfId="11" applyFont="1" applyFill="1" applyBorder="1" applyAlignment="1" applyProtection="1">
      <alignment horizontal="left" vertical="center"/>
    </xf>
    <xf numFmtId="0" fontId="30" fillId="8" borderId="16" xfId="11" applyFont="1" applyFill="1" applyBorder="1" applyAlignment="1" applyProtection="1">
      <alignment horizontal="left" vertical="center"/>
    </xf>
    <xf numFmtId="0" fontId="30" fillId="8" borderId="17" xfId="11" applyFont="1" applyFill="1" applyBorder="1" applyAlignment="1" applyProtection="1">
      <alignment horizontal="center" vertical="center"/>
      <protection locked="0"/>
    </xf>
    <xf numFmtId="165" fontId="30" fillId="8" borderId="15" xfId="11" applyNumberFormat="1" applyFont="1" applyFill="1" applyBorder="1" applyAlignment="1" applyProtection="1">
      <alignment horizontal="center" vertical="center"/>
    </xf>
    <xf numFmtId="165" fontId="30" fillId="8" borderId="18" xfId="11" applyNumberFormat="1" applyFont="1" applyFill="1" applyBorder="1" applyAlignment="1" applyProtection="1">
      <alignment horizontal="center" vertical="center"/>
    </xf>
    <xf numFmtId="165" fontId="30" fillId="8" borderId="16" xfId="11" applyNumberFormat="1" applyFont="1" applyFill="1" applyBorder="1" applyAlignment="1" applyProtection="1">
      <alignment horizontal="center" vertical="center"/>
    </xf>
    <xf numFmtId="165" fontId="30" fillId="8" borderId="19" xfId="11" applyNumberFormat="1" applyFont="1" applyFill="1" applyBorder="1" applyAlignment="1" applyProtection="1">
      <alignment horizontal="center" vertical="center"/>
    </xf>
    <xf numFmtId="165" fontId="30" fillId="8" borderId="20" xfId="11" applyNumberFormat="1" applyFont="1" applyFill="1" applyBorder="1" applyAlignment="1" applyProtection="1">
      <alignment horizontal="center" vertical="center"/>
    </xf>
    <xf numFmtId="0" fontId="34" fillId="0" borderId="0" xfId="11" applyFont="1" applyFill="1" applyProtection="1">
      <protection locked="0"/>
    </xf>
    <xf numFmtId="0" fontId="30" fillId="0" borderId="0" xfId="0" applyFont="1" applyFill="1" applyAlignment="1" applyProtection="1">
      <alignment wrapText="1"/>
      <protection locked="0"/>
    </xf>
    <xf numFmtId="0" fontId="30" fillId="0" borderId="0" xfId="11" applyFont="1" applyFill="1" applyProtection="1">
      <protection locked="0"/>
    </xf>
    <xf numFmtId="0" fontId="30" fillId="0" borderId="15" xfId="0" applyFont="1" applyFill="1" applyBorder="1" applyAlignment="1" applyProtection="1">
      <alignment horizontal="left" vertical="center"/>
    </xf>
    <xf numFmtId="0" fontId="30" fillId="0" borderId="16" xfId="0" applyFont="1" applyFill="1" applyBorder="1" applyAlignment="1" applyProtection="1">
      <alignment horizontal="left" vertical="center" indent="1"/>
    </xf>
    <xf numFmtId="0" fontId="30" fillId="0" borderId="17" xfId="0" applyFont="1" applyFill="1" applyBorder="1" applyAlignment="1" applyProtection="1">
      <alignment horizontal="center" vertical="center"/>
      <protection locked="0"/>
    </xf>
    <xf numFmtId="165" fontId="30" fillId="0" borderId="15" xfId="0" applyNumberFormat="1" applyFont="1" applyFill="1" applyBorder="1" applyAlignment="1" applyProtection="1">
      <alignment horizontal="center" vertical="center"/>
    </xf>
    <xf numFmtId="165" fontId="30" fillId="0" borderId="18" xfId="0" applyNumberFormat="1" applyFont="1" applyFill="1" applyBorder="1" applyAlignment="1" applyProtection="1">
      <alignment horizontal="center" vertical="center"/>
    </xf>
    <xf numFmtId="165" fontId="30" fillId="0" borderId="16" xfId="0" applyNumberFormat="1" applyFont="1" applyFill="1" applyBorder="1" applyAlignment="1" applyProtection="1">
      <alignment horizontal="center" vertical="center"/>
    </xf>
    <xf numFmtId="165" fontId="30" fillId="0" borderId="19" xfId="0" applyNumberFormat="1" applyFont="1" applyFill="1" applyBorder="1" applyAlignment="1" applyProtection="1">
      <alignment horizontal="center" vertical="center"/>
    </xf>
    <xf numFmtId="165" fontId="30" fillId="0" borderId="20" xfId="0" applyNumberFormat="1" applyFont="1" applyFill="1" applyBorder="1" applyAlignment="1" applyProtection="1">
      <alignment horizontal="center" vertical="center"/>
    </xf>
    <xf numFmtId="0" fontId="34" fillId="0" borderId="0" xfId="0" applyFont="1" applyProtection="1"/>
    <xf numFmtId="0" fontId="26" fillId="0" borderId="16" xfId="0" applyFont="1" applyFill="1" applyBorder="1" applyAlignment="1" applyProtection="1">
      <alignment horizontal="left" vertical="center" indent="2"/>
    </xf>
    <xf numFmtId="165" fontId="26" fillId="9" borderId="15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Protection="1"/>
    <xf numFmtId="0" fontId="26" fillId="0" borderId="16" xfId="0" applyFont="1" applyFill="1" applyBorder="1" applyAlignment="1" applyProtection="1">
      <alignment horizontal="left" vertical="center" indent="3"/>
    </xf>
    <xf numFmtId="0" fontId="26" fillId="0" borderId="15" xfId="12" applyFont="1" applyFill="1" applyBorder="1" applyAlignment="1" applyProtection="1">
      <alignment horizontal="left" vertical="center"/>
    </xf>
    <xf numFmtId="0" fontId="26" fillId="0" borderId="16" xfId="12" applyFont="1" applyFill="1" applyBorder="1" applyAlignment="1" applyProtection="1">
      <alignment horizontal="left" vertical="center" indent="2"/>
    </xf>
    <xf numFmtId="0" fontId="26" fillId="0" borderId="17" xfId="12" applyFont="1" applyFill="1" applyBorder="1" applyAlignment="1" applyProtection="1">
      <alignment horizontal="center" vertical="center"/>
      <protection locked="0"/>
    </xf>
    <xf numFmtId="165" fontId="26" fillId="9" borderId="15" xfId="12" applyNumberFormat="1" applyFont="1" applyFill="1" applyBorder="1" applyAlignment="1" applyProtection="1">
      <alignment horizontal="center" vertical="center"/>
      <protection locked="0"/>
    </xf>
    <xf numFmtId="165" fontId="26" fillId="0" borderId="16" xfId="12" applyNumberFormat="1" applyFont="1" applyFill="1" applyBorder="1" applyAlignment="1" applyProtection="1">
      <alignment horizontal="center" vertical="center"/>
    </xf>
    <xf numFmtId="165" fontId="26" fillId="0" borderId="19" xfId="12" applyNumberFormat="1" applyFont="1" applyFill="1" applyBorder="1" applyAlignment="1" applyProtection="1">
      <alignment horizontal="center" vertical="center"/>
    </xf>
    <xf numFmtId="165" fontId="26" fillId="0" borderId="18" xfId="12" applyNumberFormat="1" applyFont="1" applyFill="1" applyBorder="1" applyAlignment="1" applyProtection="1">
      <alignment horizontal="center" vertical="center"/>
    </xf>
    <xf numFmtId="165" fontId="26" fillId="0" borderId="20" xfId="12" applyNumberFormat="1" applyFont="1" applyFill="1" applyBorder="1" applyAlignment="1" applyProtection="1">
      <alignment horizontal="center" vertical="center"/>
    </xf>
    <xf numFmtId="165" fontId="26" fillId="0" borderId="15" xfId="12" applyNumberFormat="1" applyFont="1" applyFill="1" applyBorder="1" applyAlignment="1" applyProtection="1">
      <alignment horizontal="center" vertical="center"/>
    </xf>
    <xf numFmtId="0" fontId="26" fillId="0" borderId="0" xfId="12" applyFont="1" applyProtection="1">
      <protection locked="0"/>
    </xf>
    <xf numFmtId="0" fontId="30" fillId="0" borderId="15" xfId="11" applyFont="1" applyFill="1" applyBorder="1" applyAlignment="1" applyProtection="1">
      <alignment horizontal="left" vertical="center"/>
    </xf>
    <xf numFmtId="0" fontId="30" fillId="0" borderId="16" xfId="11" applyFont="1" applyFill="1" applyBorder="1" applyAlignment="1" applyProtection="1">
      <alignment horizontal="left" vertical="center" indent="1"/>
    </xf>
    <xf numFmtId="0" fontId="30" fillId="0" borderId="17" xfId="11" applyFont="1" applyFill="1" applyBorder="1" applyAlignment="1" applyProtection="1">
      <alignment horizontal="center" vertical="center"/>
      <protection locked="0"/>
    </xf>
    <xf numFmtId="165" fontId="30" fillId="0" borderId="18" xfId="11" applyNumberFormat="1" applyFont="1" applyFill="1" applyBorder="1" applyAlignment="1" applyProtection="1">
      <alignment horizontal="center" vertical="center"/>
    </xf>
    <xf numFmtId="165" fontId="30" fillId="0" borderId="16" xfId="11" applyNumberFormat="1" applyFont="1" applyFill="1" applyBorder="1" applyAlignment="1" applyProtection="1">
      <alignment horizontal="center" vertical="center"/>
    </xf>
    <xf numFmtId="165" fontId="30" fillId="0" borderId="15" xfId="11" applyNumberFormat="1" applyFont="1" applyFill="1" applyBorder="1" applyAlignment="1" applyProtection="1">
      <alignment horizontal="center" vertical="center"/>
    </xf>
    <xf numFmtId="165" fontId="30" fillId="0" borderId="19" xfId="11" applyNumberFormat="1" applyFont="1" applyFill="1" applyBorder="1" applyAlignment="1" applyProtection="1">
      <alignment horizontal="center" vertical="center"/>
    </xf>
    <xf numFmtId="165" fontId="30" fillId="0" borderId="20" xfId="11" applyNumberFormat="1" applyFont="1" applyFill="1" applyBorder="1" applyAlignment="1" applyProtection="1">
      <alignment horizontal="center" vertical="center"/>
    </xf>
    <xf numFmtId="0" fontId="26" fillId="0" borderId="16" xfId="0" applyFont="1" applyFill="1" applyBorder="1" applyAlignment="1" applyProtection="1">
      <alignment horizontal="left" vertical="center" wrapText="1" indent="3"/>
    </xf>
    <xf numFmtId="0" fontId="26" fillId="0" borderId="16" xfId="10" applyFont="1" applyFill="1" applyBorder="1" applyAlignment="1" applyProtection="1">
      <alignment horizontal="left" vertical="center" indent="2"/>
    </xf>
    <xf numFmtId="0" fontId="34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26" fillId="0" borderId="16" xfId="0" applyFont="1" applyFill="1" applyBorder="1" applyAlignment="1" applyProtection="1">
      <alignment horizontal="left" vertical="center" indent="1"/>
    </xf>
    <xf numFmtId="165" fontId="26" fillId="9" borderId="18" xfId="0" applyNumberFormat="1" applyFont="1" applyFill="1" applyBorder="1" applyAlignment="1" applyProtection="1">
      <alignment horizontal="center" vertical="center"/>
      <protection locked="0"/>
    </xf>
    <xf numFmtId="165" fontId="26" fillId="9" borderId="19" xfId="0" applyNumberFormat="1" applyFont="1" applyFill="1" applyBorder="1" applyAlignment="1" applyProtection="1">
      <alignment horizontal="center" vertical="center"/>
      <protection locked="0"/>
    </xf>
    <xf numFmtId="165" fontId="30" fillId="8" borderId="15" xfId="0" applyNumberFormat="1" applyFont="1" applyFill="1" applyBorder="1" applyAlignment="1" applyProtection="1">
      <alignment horizontal="center" vertical="center"/>
    </xf>
    <xf numFmtId="165" fontId="30" fillId="8" borderId="18" xfId="11" applyNumberFormat="1" applyFont="1" applyFill="1" applyBorder="1" applyAlignment="1" applyProtection="1">
      <alignment horizontal="center" vertical="center"/>
      <protection locked="0"/>
    </xf>
    <xf numFmtId="43" fontId="36" fillId="0" borderId="0" xfId="1" applyFont="1" applyProtection="1">
      <protection locked="0"/>
    </xf>
    <xf numFmtId="165" fontId="26" fillId="0" borderId="15" xfId="0" applyNumberFormat="1" applyFont="1" applyFill="1" applyBorder="1" applyAlignment="1" applyProtection="1">
      <alignment horizontal="center" vertical="center"/>
      <protection locked="0"/>
    </xf>
    <xf numFmtId="0" fontId="26" fillId="0" borderId="16" xfId="12" applyFont="1" applyFill="1" applyBorder="1" applyAlignment="1" applyProtection="1">
      <alignment horizontal="left" vertical="center" indent="1"/>
    </xf>
    <xf numFmtId="165" fontId="26" fillId="9" borderId="18" xfId="12" applyNumberFormat="1" applyFont="1" applyFill="1" applyBorder="1" applyAlignment="1" applyProtection="1">
      <alignment horizontal="center" vertical="center"/>
      <protection locked="0"/>
    </xf>
    <xf numFmtId="165" fontId="26" fillId="9" borderId="19" xfId="12" applyNumberFormat="1" applyFont="1" applyFill="1" applyBorder="1" applyAlignment="1" applyProtection="1">
      <alignment horizontal="center" vertical="center"/>
      <protection locked="0"/>
    </xf>
    <xf numFmtId="165" fontId="21" fillId="9" borderId="18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26" fillId="9" borderId="16" xfId="0" applyFont="1" applyFill="1" applyBorder="1" applyAlignment="1" applyProtection="1">
      <alignment horizontal="left" vertical="center" wrapText="1" indent="3"/>
      <protection locked="0"/>
    </xf>
    <xf numFmtId="0" fontId="26" fillId="0" borderId="16" xfId="0" applyFont="1" applyFill="1" applyBorder="1" applyAlignment="1" applyProtection="1">
      <alignment horizontal="left" vertical="center" wrapText="1" indent="2"/>
    </xf>
    <xf numFmtId="0" fontId="26" fillId="9" borderId="16" xfId="0" applyFont="1" applyFill="1" applyBorder="1" applyAlignment="1" applyProtection="1">
      <alignment horizontal="left" vertical="center" indent="2"/>
      <protection locked="0"/>
    </xf>
    <xf numFmtId="0" fontId="30" fillId="8" borderId="15" xfId="0" applyFont="1" applyFill="1" applyBorder="1" applyAlignment="1" applyProtection="1">
      <alignment horizontal="left" vertical="center"/>
    </xf>
    <xf numFmtId="0" fontId="30" fillId="8" borderId="16" xfId="0" applyFont="1" applyFill="1" applyBorder="1" applyAlignment="1" applyProtection="1">
      <alignment horizontal="left" vertical="center"/>
    </xf>
    <xf numFmtId="0" fontId="30" fillId="8" borderId="17" xfId="0" applyFont="1" applyFill="1" applyBorder="1" applyAlignment="1" applyProtection="1">
      <alignment horizontal="center" vertical="center"/>
      <protection locked="0"/>
    </xf>
    <xf numFmtId="165" fontId="30" fillId="8" borderId="18" xfId="0" applyNumberFormat="1" applyFont="1" applyFill="1" applyBorder="1" applyAlignment="1" applyProtection="1">
      <alignment horizontal="center" vertical="center"/>
    </xf>
    <xf numFmtId="165" fontId="30" fillId="8" borderId="16" xfId="0" applyNumberFormat="1" applyFont="1" applyFill="1" applyBorder="1" applyAlignment="1" applyProtection="1">
      <alignment horizontal="center" vertical="center"/>
    </xf>
    <xf numFmtId="165" fontId="30" fillId="8" borderId="19" xfId="0" applyNumberFormat="1" applyFont="1" applyFill="1" applyBorder="1" applyAlignment="1" applyProtection="1">
      <alignment horizontal="center" vertical="center"/>
    </xf>
    <xf numFmtId="165" fontId="30" fillId="8" borderId="20" xfId="0" applyNumberFormat="1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>
      <alignment horizontal="center" vertical="center"/>
    </xf>
    <xf numFmtId="165" fontId="26" fillId="0" borderId="0" xfId="0" applyNumberFormat="1" applyFont="1" applyProtection="1">
      <protection locked="0"/>
    </xf>
    <xf numFmtId="14" fontId="26" fillId="0" borderId="15" xfId="0" applyNumberFormat="1" applyFont="1" applyFill="1" applyBorder="1" applyAlignment="1" applyProtection="1">
      <alignment horizontal="left" vertical="center"/>
    </xf>
    <xf numFmtId="43" fontId="26" fillId="0" borderId="0" xfId="1" applyFont="1" applyFill="1" applyAlignment="1" applyProtection="1">
      <alignment horizontal="left" vertical="center"/>
      <protection locked="0"/>
    </xf>
    <xf numFmtId="0" fontId="26" fillId="0" borderId="0" xfId="0" applyFont="1" applyFill="1" applyAlignment="1" applyProtection="1">
      <alignment horizontal="left" vertical="center"/>
      <protection locked="0"/>
    </xf>
    <xf numFmtId="0" fontId="26" fillId="0" borderId="15" xfId="11" applyFont="1" applyFill="1" applyBorder="1" applyAlignment="1" applyProtection="1">
      <alignment horizontal="left" vertical="center"/>
    </xf>
    <xf numFmtId="0" fontId="26" fillId="0" borderId="16" xfId="11" applyFont="1" applyFill="1" applyBorder="1" applyAlignment="1" applyProtection="1">
      <alignment horizontal="left" vertical="center" indent="1"/>
    </xf>
    <xf numFmtId="0" fontId="26" fillId="0" borderId="17" xfId="11" applyFont="1" applyFill="1" applyBorder="1" applyAlignment="1" applyProtection="1">
      <alignment horizontal="center" vertical="center"/>
      <protection locked="0"/>
    </xf>
    <xf numFmtId="165" fontId="26" fillId="9" borderId="15" xfId="11" applyNumberFormat="1" applyFont="1" applyFill="1" applyBorder="1" applyAlignment="1" applyProtection="1">
      <alignment horizontal="center" vertical="center"/>
      <protection locked="0"/>
    </xf>
    <xf numFmtId="165" fontId="26" fillId="9" borderId="18" xfId="11" applyNumberFormat="1" applyFont="1" applyFill="1" applyBorder="1" applyAlignment="1" applyProtection="1">
      <alignment horizontal="center" vertical="center"/>
      <protection locked="0"/>
    </xf>
    <xf numFmtId="165" fontId="26" fillId="0" borderId="16" xfId="11" applyNumberFormat="1" applyFont="1" applyFill="1" applyBorder="1" applyAlignment="1" applyProtection="1">
      <alignment horizontal="center" vertical="center"/>
    </xf>
    <xf numFmtId="165" fontId="26" fillId="0" borderId="20" xfId="11" applyNumberFormat="1" applyFont="1" applyFill="1" applyBorder="1" applyAlignment="1" applyProtection="1">
      <alignment horizontal="center" vertical="center"/>
    </xf>
    <xf numFmtId="165" fontId="26" fillId="0" borderId="15" xfId="11" applyNumberFormat="1" applyFont="1" applyFill="1" applyBorder="1" applyAlignment="1" applyProtection="1">
      <alignment horizontal="center" vertical="center"/>
    </xf>
    <xf numFmtId="165" fontId="26" fillId="0" borderId="18" xfId="11" applyNumberFormat="1" applyFont="1" applyFill="1" applyBorder="1" applyAlignment="1" applyProtection="1">
      <alignment horizontal="center" vertical="center"/>
    </xf>
    <xf numFmtId="0" fontId="26" fillId="0" borderId="0" xfId="11" applyFont="1" applyFill="1" applyProtection="1">
      <protection locked="0"/>
    </xf>
    <xf numFmtId="0" fontId="26" fillId="0" borderId="16" xfId="12" applyFont="1" applyFill="1" applyBorder="1" applyAlignment="1" applyProtection="1">
      <alignment horizontal="left" vertical="center" wrapText="1" indent="1"/>
    </xf>
    <xf numFmtId="0" fontId="26" fillId="0" borderId="17" xfId="12" applyFont="1" applyFill="1" applyBorder="1" applyAlignment="1" applyProtection="1">
      <alignment horizontal="center" vertical="center" wrapText="1"/>
      <protection locked="0"/>
    </xf>
    <xf numFmtId="0" fontId="26" fillId="9" borderId="16" xfId="0" applyFont="1" applyFill="1" applyBorder="1" applyAlignment="1" applyProtection="1">
      <alignment horizontal="left" vertical="center" wrapText="1" indent="2"/>
      <protection locked="0"/>
    </xf>
    <xf numFmtId="0" fontId="26" fillId="0" borderId="16" xfId="0" applyFont="1" applyFill="1" applyBorder="1" applyAlignment="1" applyProtection="1">
      <alignment horizontal="left" vertical="center" wrapText="1" indent="1"/>
    </xf>
    <xf numFmtId="0" fontId="26" fillId="0" borderId="15" xfId="0" applyFont="1" applyFill="1" applyBorder="1" applyAlignment="1" applyProtection="1">
      <alignment vertical="center"/>
    </xf>
    <xf numFmtId="0" fontId="26" fillId="0" borderId="15" xfId="12" applyFont="1" applyFill="1" applyBorder="1" applyAlignment="1" applyProtection="1">
      <alignment vertical="center"/>
    </xf>
    <xf numFmtId="0" fontId="26" fillId="9" borderId="16" xfId="0" applyFont="1" applyFill="1" applyBorder="1" applyAlignment="1" applyProtection="1">
      <alignment horizontal="left" vertical="center" indent="3"/>
      <protection locked="0"/>
    </xf>
    <xf numFmtId="0" fontId="26" fillId="0" borderId="0" xfId="12" applyFont="1" applyFill="1" applyProtection="1">
      <protection locked="0"/>
    </xf>
    <xf numFmtId="170" fontId="30" fillId="0" borderId="0" xfId="1" applyNumberFormat="1" applyFont="1" applyFill="1" applyProtection="1">
      <protection locked="0"/>
    </xf>
    <xf numFmtId="171" fontId="30" fillId="0" borderId="0" xfId="1" applyNumberFormat="1" applyFont="1" applyFill="1" applyProtection="1"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171" fontId="26" fillId="0" borderId="0" xfId="1" applyNumberFormat="1" applyFont="1" applyProtection="1">
      <protection locked="0"/>
    </xf>
    <xf numFmtId="165" fontId="30" fillId="0" borderId="0" xfId="0" applyNumberFormat="1" applyFont="1" applyFill="1" applyProtection="1">
      <protection locked="0"/>
    </xf>
    <xf numFmtId="165" fontId="26" fillId="0" borderId="18" xfId="0" applyNumberFormat="1" applyFont="1" applyFill="1" applyBorder="1" applyAlignment="1" applyProtection="1">
      <alignment horizontal="center" vertical="center"/>
      <protection locked="0"/>
    </xf>
    <xf numFmtId="0" fontId="26" fillId="10" borderId="16" xfId="0" applyFont="1" applyFill="1" applyBorder="1" applyAlignment="1" applyProtection="1">
      <alignment horizontal="left" vertical="center" indent="2"/>
      <protection locked="0"/>
    </xf>
    <xf numFmtId="0" fontId="26" fillId="0" borderId="17" xfId="0" applyFont="1" applyFill="1" applyBorder="1" applyAlignment="1" applyProtection="1">
      <alignment horizontal="center"/>
      <protection locked="0"/>
    </xf>
    <xf numFmtId="0" fontId="26" fillId="9" borderId="15" xfId="0" applyFont="1" applyFill="1" applyBorder="1" applyAlignment="1" applyProtection="1">
      <alignment horizontal="center" vertical="center"/>
      <protection locked="0"/>
    </xf>
    <xf numFmtId="0" fontId="26" fillId="0" borderId="21" xfId="0" applyFont="1" applyFill="1" applyBorder="1" applyAlignment="1" applyProtection="1">
      <alignment horizontal="left" vertical="center"/>
    </xf>
    <xf numFmtId="0" fontId="33" fillId="7" borderId="22" xfId="0" applyFont="1" applyFill="1" applyBorder="1" applyAlignment="1" applyProtection="1">
      <alignment horizontal="left" vertical="center"/>
    </xf>
    <xf numFmtId="0" fontId="33" fillId="7" borderId="23" xfId="0" applyFont="1" applyFill="1" applyBorder="1" applyAlignment="1" applyProtection="1">
      <alignment horizontal="left" vertical="center"/>
    </xf>
    <xf numFmtId="0" fontId="33" fillId="7" borderId="24" xfId="0" applyFont="1" applyFill="1" applyBorder="1" applyAlignment="1" applyProtection="1">
      <alignment horizontal="center" vertical="center"/>
      <protection locked="0"/>
    </xf>
    <xf numFmtId="165" fontId="33" fillId="7" borderId="25" xfId="0" applyNumberFormat="1" applyFont="1" applyFill="1" applyBorder="1" applyAlignment="1" applyProtection="1">
      <alignment horizontal="center" vertical="center"/>
    </xf>
    <xf numFmtId="165" fontId="33" fillId="7" borderId="23" xfId="0" applyNumberFormat="1" applyFont="1" applyFill="1" applyBorder="1" applyAlignment="1" applyProtection="1">
      <alignment horizontal="center" vertical="center"/>
    </xf>
    <xf numFmtId="165" fontId="33" fillId="7" borderId="26" xfId="0" applyNumberFormat="1" applyFont="1" applyFill="1" applyBorder="1" applyAlignment="1" applyProtection="1">
      <alignment horizontal="center" vertical="center"/>
    </xf>
    <xf numFmtId="165" fontId="33" fillId="7" borderId="27" xfId="0" applyNumberFormat="1" applyFont="1" applyFill="1" applyBorder="1" applyAlignment="1" applyProtection="1">
      <alignment horizontal="center" vertical="center"/>
    </xf>
    <xf numFmtId="165" fontId="33" fillId="7" borderId="22" xfId="0" applyNumberFormat="1" applyFont="1" applyFill="1" applyBorder="1" applyAlignment="1" applyProtection="1">
      <alignment horizontal="center" vertical="center"/>
    </xf>
    <xf numFmtId="0" fontId="26" fillId="0" borderId="0" xfId="0" applyFont="1" applyBorder="1" applyProtection="1">
      <protection locked="0"/>
    </xf>
    <xf numFmtId="0" fontId="26" fillId="0" borderId="0" xfId="0" applyFont="1" applyBorder="1" applyAlignment="1" applyProtection="1">
      <alignment horizont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9" fontId="26" fillId="0" borderId="0" xfId="8" applyNumberFormat="1" applyFont="1" applyBorder="1" applyAlignment="1" applyProtection="1">
      <alignment horizontal="center" vertical="center"/>
      <protection locked="0"/>
    </xf>
    <xf numFmtId="0" fontId="26" fillId="0" borderId="0" xfId="10" applyFont="1" applyBorder="1" applyAlignment="1" applyProtection="1">
      <alignment horizontal="center" vertical="center"/>
      <protection locked="0"/>
    </xf>
    <xf numFmtId="165" fontId="26" fillId="0" borderId="0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center" vertical="center"/>
      <protection locked="0"/>
    </xf>
    <xf numFmtId="165" fontId="37" fillId="0" borderId="0" xfId="0" applyNumberFormat="1" applyFont="1" applyAlignment="1" applyProtection="1">
      <alignment horizontal="center" vertical="center"/>
      <protection locked="0"/>
    </xf>
    <xf numFmtId="170" fontId="26" fillId="0" borderId="0" xfId="1" applyNumberFormat="1" applyFont="1" applyAlignment="1" applyProtection="1">
      <alignment horizontal="center" vertical="center"/>
      <protection locked="0"/>
    </xf>
    <xf numFmtId="172" fontId="26" fillId="0" borderId="0" xfId="1" applyNumberFormat="1" applyFont="1" applyAlignment="1" applyProtection="1">
      <alignment horizontal="center" vertical="center"/>
      <protection locked="0"/>
    </xf>
    <xf numFmtId="43" fontId="26" fillId="0" borderId="0" xfId="1" applyFont="1" applyAlignment="1" applyProtection="1">
      <alignment vertical="center"/>
      <protection locked="0"/>
    </xf>
    <xf numFmtId="0" fontId="30" fillId="0" borderId="9" xfId="0" applyFont="1" applyFill="1" applyBorder="1" applyAlignment="1" applyProtection="1">
      <alignment vertical="center"/>
    </xf>
    <xf numFmtId="0" fontId="30" fillId="0" borderId="10" xfId="0" applyFont="1" applyFill="1" applyBorder="1" applyAlignment="1" applyProtection="1">
      <alignment vertical="center"/>
    </xf>
    <xf numFmtId="0" fontId="30" fillId="0" borderId="11" xfId="0" applyFont="1" applyFill="1" applyBorder="1" applyAlignment="1" applyProtection="1">
      <alignment horizontal="center" vertical="center"/>
      <protection locked="0"/>
    </xf>
    <xf numFmtId="165" fontId="30" fillId="0" borderId="9" xfId="0" applyNumberFormat="1" applyFont="1" applyFill="1" applyBorder="1" applyAlignment="1" applyProtection="1">
      <alignment horizontal="center" vertical="center"/>
    </xf>
    <xf numFmtId="165" fontId="30" fillId="0" borderId="12" xfId="0" applyNumberFormat="1" applyFont="1" applyFill="1" applyBorder="1" applyAlignment="1" applyProtection="1">
      <alignment horizontal="center" vertical="center"/>
    </xf>
    <xf numFmtId="165" fontId="30" fillId="0" borderId="10" xfId="0" applyNumberFormat="1" applyFont="1" applyFill="1" applyBorder="1" applyAlignment="1" applyProtection="1">
      <alignment horizontal="center" vertical="center"/>
    </xf>
    <xf numFmtId="165" fontId="30" fillId="0" borderId="13" xfId="0" applyNumberFormat="1" applyFont="1" applyFill="1" applyBorder="1" applyAlignment="1" applyProtection="1">
      <alignment horizontal="center" vertical="center"/>
    </xf>
    <xf numFmtId="165" fontId="30" fillId="0" borderId="14" xfId="0" applyNumberFormat="1" applyFont="1" applyFill="1" applyBorder="1" applyAlignment="1" applyProtection="1">
      <alignment horizontal="center" vertical="center"/>
    </xf>
    <xf numFmtId="165" fontId="26" fillId="11" borderId="15" xfId="0" applyNumberFormat="1" applyFont="1" applyFill="1" applyBorder="1" applyAlignment="1" applyProtection="1">
      <alignment horizontal="center" vertical="center"/>
      <protection locked="0"/>
    </xf>
    <xf numFmtId="165" fontId="26" fillId="11" borderId="18" xfId="0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Fill="1" applyBorder="1" applyAlignment="1" applyProtection="1">
      <alignment vertical="center"/>
      <protection locked="0"/>
    </xf>
    <xf numFmtId="0" fontId="38" fillId="0" borderId="16" xfId="0" applyFont="1" applyFill="1" applyBorder="1" applyAlignment="1" applyProtection="1">
      <alignment horizontal="left" vertical="center"/>
    </xf>
    <xf numFmtId="165" fontId="30" fillId="0" borderId="15" xfId="0" applyNumberFormat="1" applyFont="1" applyFill="1" applyBorder="1" applyAlignment="1" applyProtection="1">
      <alignment horizontal="center" vertical="center"/>
      <protection locked="0"/>
    </xf>
    <xf numFmtId="165" fontId="30" fillId="0" borderId="18" xfId="0" applyNumberFormat="1" applyFont="1" applyFill="1" applyBorder="1" applyAlignment="1" applyProtection="1">
      <alignment horizontal="center" vertical="center"/>
      <protection locked="0"/>
    </xf>
    <xf numFmtId="165" fontId="30" fillId="0" borderId="16" xfId="0" applyNumberFormat="1" applyFont="1" applyFill="1" applyBorder="1" applyAlignment="1" applyProtection="1">
      <alignment horizontal="center" vertical="center"/>
      <protection locked="0"/>
    </xf>
    <xf numFmtId="165" fontId="30" fillId="0" borderId="19" xfId="0" applyNumberFormat="1" applyFont="1" applyFill="1" applyBorder="1" applyAlignment="1" applyProtection="1">
      <alignment horizontal="center" vertical="center"/>
      <protection locked="0"/>
    </xf>
    <xf numFmtId="165" fontId="30" fillId="0" borderId="20" xfId="0" applyNumberFormat="1" applyFont="1" applyFill="1" applyBorder="1" applyAlignment="1" applyProtection="1">
      <alignment horizontal="center" vertical="center"/>
      <protection locked="0"/>
    </xf>
    <xf numFmtId="0" fontId="30" fillId="0" borderId="22" xfId="0" applyFont="1" applyFill="1" applyBorder="1" applyAlignment="1" applyProtection="1">
      <alignment vertical="center"/>
      <protection locked="0"/>
    </xf>
    <xf numFmtId="0" fontId="30" fillId="0" borderId="23" xfId="0" applyFont="1" applyFill="1" applyBorder="1" applyAlignment="1" applyProtection="1">
      <alignment vertical="center"/>
    </xf>
    <xf numFmtId="0" fontId="30" fillId="0" borderId="24" xfId="0" applyFont="1" applyFill="1" applyBorder="1" applyAlignment="1" applyProtection="1">
      <alignment horizontal="center" vertical="center"/>
      <protection locked="0"/>
    </xf>
    <xf numFmtId="165" fontId="30" fillId="0" borderId="22" xfId="0" applyNumberFormat="1" applyFont="1" applyFill="1" applyBorder="1" applyAlignment="1" applyProtection="1">
      <alignment horizontal="center" vertical="center"/>
    </xf>
    <xf numFmtId="165" fontId="30" fillId="0" borderId="25" xfId="0" applyNumberFormat="1" applyFont="1" applyFill="1" applyBorder="1" applyAlignment="1" applyProtection="1">
      <alignment horizontal="center" vertical="center"/>
    </xf>
    <xf numFmtId="165" fontId="30" fillId="0" borderId="23" xfId="0" applyNumberFormat="1" applyFont="1" applyFill="1" applyBorder="1" applyAlignment="1" applyProtection="1">
      <alignment horizontal="center" vertical="center"/>
    </xf>
    <xf numFmtId="165" fontId="30" fillId="0" borderId="26" xfId="0" applyNumberFormat="1" applyFont="1" applyFill="1" applyBorder="1" applyAlignment="1" applyProtection="1">
      <alignment horizontal="center" vertical="center"/>
    </xf>
    <xf numFmtId="165" fontId="30" fillId="0" borderId="27" xfId="0" applyNumberFormat="1" applyFont="1" applyFill="1" applyBorder="1" applyAlignment="1" applyProtection="1">
      <alignment horizontal="center" vertical="center"/>
    </xf>
    <xf numFmtId="0" fontId="30" fillId="0" borderId="28" xfId="11" applyFont="1" applyFill="1" applyBorder="1" applyAlignment="1" applyProtection="1">
      <alignment vertical="center"/>
    </xf>
    <xf numFmtId="0" fontId="30" fillId="0" borderId="29" xfId="11" applyFont="1" applyFill="1" applyBorder="1" applyAlignment="1" applyProtection="1">
      <alignment vertical="center"/>
    </xf>
    <xf numFmtId="0" fontId="30" fillId="0" borderId="30" xfId="11" applyFont="1" applyFill="1" applyBorder="1" applyAlignment="1" applyProtection="1">
      <alignment horizontal="center" vertical="center"/>
      <protection locked="0"/>
    </xf>
    <xf numFmtId="165" fontId="30" fillId="0" borderId="28" xfId="0" applyNumberFormat="1" applyFont="1" applyFill="1" applyBorder="1" applyAlignment="1" applyProtection="1">
      <alignment horizontal="center" vertical="center"/>
    </xf>
    <xf numFmtId="165" fontId="30" fillId="0" borderId="31" xfId="0" applyNumberFormat="1" applyFont="1" applyFill="1" applyBorder="1" applyAlignment="1" applyProtection="1">
      <alignment horizontal="center" vertical="center"/>
    </xf>
    <xf numFmtId="165" fontId="30" fillId="0" borderId="29" xfId="0" applyNumberFormat="1" applyFont="1" applyFill="1" applyBorder="1" applyAlignment="1" applyProtection="1">
      <alignment horizontal="center" vertical="center"/>
    </xf>
    <xf numFmtId="165" fontId="30" fillId="0" borderId="32" xfId="0" applyNumberFormat="1" applyFont="1" applyFill="1" applyBorder="1" applyAlignment="1" applyProtection="1">
      <alignment horizontal="center" vertical="center"/>
    </xf>
    <xf numFmtId="165" fontId="30" fillId="0" borderId="33" xfId="0" applyNumberFormat="1" applyFont="1" applyFill="1" applyBorder="1" applyAlignment="1" applyProtection="1">
      <alignment horizontal="center" vertical="center"/>
    </xf>
    <xf numFmtId="165" fontId="26" fillId="11" borderId="19" xfId="0" applyNumberFormat="1" applyFont="1" applyFill="1" applyBorder="1" applyAlignment="1" applyProtection="1">
      <alignment horizontal="center" vertical="center"/>
      <protection locked="0"/>
    </xf>
    <xf numFmtId="0" fontId="26" fillId="0" borderId="22" xfId="0" applyFont="1" applyFill="1" applyBorder="1" applyAlignment="1" applyProtection="1">
      <alignment vertical="center"/>
    </xf>
    <xf numFmtId="0" fontId="26" fillId="0" borderId="23" xfId="0" applyFont="1" applyFill="1" applyBorder="1" applyAlignment="1" applyProtection="1">
      <alignment horizontal="left" vertical="center" indent="1"/>
    </xf>
    <xf numFmtId="0" fontId="26" fillId="0" borderId="24" xfId="0" applyFont="1" applyFill="1" applyBorder="1" applyAlignment="1" applyProtection="1">
      <alignment horizontal="center" vertical="center"/>
      <protection locked="0"/>
    </xf>
    <xf numFmtId="165" fontId="26" fillId="11" borderId="22" xfId="0" applyNumberFormat="1" applyFont="1" applyFill="1" applyBorder="1" applyAlignment="1" applyProtection="1">
      <alignment horizontal="center" vertical="center"/>
      <protection locked="0"/>
    </xf>
    <xf numFmtId="165" fontId="26" fillId="11" borderId="25" xfId="0" applyNumberFormat="1" applyFont="1" applyFill="1" applyBorder="1" applyAlignment="1" applyProtection="1">
      <alignment horizontal="center" vertical="center"/>
      <protection locked="0"/>
    </xf>
    <xf numFmtId="165" fontId="26" fillId="0" borderId="23" xfId="0" applyNumberFormat="1" applyFont="1" applyFill="1" applyBorder="1" applyAlignment="1" applyProtection="1">
      <alignment horizontal="center" vertical="center"/>
    </xf>
    <xf numFmtId="165" fontId="26" fillId="0" borderId="25" xfId="0" applyNumberFormat="1" applyFont="1" applyFill="1" applyBorder="1" applyAlignment="1" applyProtection="1">
      <alignment horizontal="center" vertical="center"/>
    </xf>
    <xf numFmtId="165" fontId="26" fillId="0" borderId="26" xfId="0" applyNumberFormat="1" applyFont="1" applyFill="1" applyBorder="1" applyAlignment="1" applyProtection="1">
      <alignment horizontal="center" vertical="center"/>
    </xf>
    <xf numFmtId="165" fontId="26" fillId="0" borderId="27" xfId="0" applyNumberFormat="1" applyFont="1" applyFill="1" applyBorder="1" applyAlignment="1" applyProtection="1">
      <alignment horizontal="center" vertical="center"/>
    </xf>
    <xf numFmtId="165" fontId="26" fillId="0" borderId="22" xfId="0" applyNumberFormat="1" applyFont="1" applyFill="1" applyBorder="1" applyAlignment="1" applyProtection="1">
      <alignment horizontal="center" vertical="center"/>
    </xf>
    <xf numFmtId="0" fontId="30" fillId="0" borderId="34" xfId="11" applyFont="1" applyBorder="1" applyProtection="1">
      <protection locked="0"/>
    </xf>
    <xf numFmtId="0" fontId="30" fillId="0" borderId="34" xfId="11" applyFont="1" applyBorder="1" applyAlignment="1" applyProtection="1">
      <alignment horizontal="center"/>
      <protection locked="0"/>
    </xf>
    <xf numFmtId="0" fontId="30" fillId="0" borderId="34" xfId="11" applyFont="1" applyBorder="1" applyAlignment="1" applyProtection="1">
      <alignment horizontal="center" vertical="center"/>
      <protection locked="0"/>
    </xf>
    <xf numFmtId="0" fontId="26" fillId="0" borderId="34" xfId="11" applyFont="1" applyBorder="1" applyAlignment="1" applyProtection="1">
      <alignment horizontal="center" vertical="center"/>
      <protection locked="0"/>
    </xf>
    <xf numFmtId="43" fontId="30" fillId="0" borderId="34" xfId="1" applyFont="1" applyBorder="1" applyAlignment="1" applyProtection="1">
      <alignment horizontal="center" vertical="center"/>
      <protection locked="0"/>
    </xf>
    <xf numFmtId="0" fontId="30" fillId="0" borderId="0" xfId="11" applyFont="1" applyProtection="1">
      <protection locked="0"/>
    </xf>
    <xf numFmtId="43" fontId="30" fillId="0" borderId="0" xfId="1" applyFont="1" applyProtection="1">
      <protection locked="0"/>
    </xf>
    <xf numFmtId="0" fontId="30" fillId="0" borderId="9" xfId="11" applyFont="1" applyFill="1" applyBorder="1" applyAlignment="1" applyProtection="1">
      <alignment vertical="center"/>
    </xf>
    <xf numFmtId="0" fontId="30" fillId="0" borderId="10" xfId="11" applyFont="1" applyFill="1" applyBorder="1" applyAlignment="1" applyProtection="1">
      <alignment vertical="center"/>
    </xf>
    <xf numFmtId="165" fontId="26" fillId="0" borderId="10" xfId="0" applyNumberFormat="1" applyFont="1" applyFill="1" applyBorder="1" applyAlignment="1" applyProtection="1">
      <alignment horizontal="center" vertical="center"/>
    </xf>
    <xf numFmtId="165" fontId="26" fillId="0" borderId="13" xfId="0" applyNumberFormat="1" applyFont="1" applyFill="1" applyBorder="1" applyAlignment="1" applyProtection="1">
      <alignment horizontal="center" vertical="center"/>
    </xf>
    <xf numFmtId="165" fontId="26" fillId="0" borderId="12" xfId="0" applyNumberFormat="1" applyFont="1" applyFill="1" applyBorder="1" applyAlignment="1" applyProtection="1">
      <alignment horizontal="center" vertical="center"/>
    </xf>
    <xf numFmtId="165" fontId="26" fillId="0" borderId="14" xfId="0" applyNumberFormat="1" applyFont="1" applyFill="1" applyBorder="1" applyAlignment="1" applyProtection="1">
      <alignment horizontal="center" vertical="center"/>
    </xf>
    <xf numFmtId="165" fontId="26" fillId="0" borderId="9" xfId="0" applyNumberFormat="1" applyFont="1" applyFill="1" applyBorder="1" applyAlignment="1" applyProtection="1">
      <alignment horizontal="center" vertical="center"/>
    </xf>
    <xf numFmtId="165" fontId="26" fillId="9" borderId="25" xfId="0" applyNumberFormat="1" applyFont="1" applyFill="1" applyBorder="1" applyAlignment="1" applyProtection="1">
      <alignment horizontal="center" vertical="center"/>
      <protection locked="0"/>
    </xf>
    <xf numFmtId="0" fontId="26" fillId="9" borderId="22" xfId="0" applyFont="1" applyFill="1" applyBorder="1" applyAlignment="1" applyProtection="1">
      <alignment horizontal="center" vertical="center"/>
      <protection locked="0"/>
    </xf>
    <xf numFmtId="165" fontId="26" fillId="9" borderId="26" xfId="0" applyNumberFormat="1" applyFont="1" applyFill="1" applyBorder="1" applyAlignment="1" applyProtection="1">
      <alignment horizontal="center" vertical="center"/>
      <protection locked="0"/>
    </xf>
    <xf numFmtId="0" fontId="30" fillId="0" borderId="35" xfId="11" applyFont="1" applyFill="1" applyBorder="1" applyAlignment="1" applyProtection="1">
      <alignment vertical="center"/>
      <protection locked="0"/>
    </xf>
    <xf numFmtId="0" fontId="30" fillId="0" borderId="36" xfId="11" applyFont="1" applyFill="1" applyBorder="1" applyAlignment="1" applyProtection="1">
      <alignment vertical="center"/>
      <protection locked="0"/>
    </xf>
    <xf numFmtId="165" fontId="30" fillId="0" borderId="37" xfId="0" applyNumberFormat="1" applyFont="1" applyFill="1" applyBorder="1" applyAlignment="1" applyProtection="1">
      <alignment horizontal="center" vertical="center"/>
      <protection locked="0"/>
    </xf>
    <xf numFmtId="165" fontId="26" fillId="0" borderId="23" xfId="0" applyNumberFormat="1" applyFont="1" applyFill="1" applyBorder="1" applyAlignment="1" applyProtection="1">
      <alignment horizontal="center" vertical="center"/>
      <protection locked="0"/>
    </xf>
    <xf numFmtId="165" fontId="30" fillId="0" borderId="35" xfId="0" applyNumberFormat="1" applyFont="1" applyFill="1" applyBorder="1" applyAlignment="1" applyProtection="1">
      <alignment horizontal="center" vertical="center"/>
      <protection locked="0"/>
    </xf>
    <xf numFmtId="165" fontId="26" fillId="0" borderId="26" xfId="0" applyNumberFormat="1" applyFont="1" applyFill="1" applyBorder="1" applyAlignment="1" applyProtection="1">
      <alignment horizontal="center" vertical="center"/>
      <protection locked="0"/>
    </xf>
    <xf numFmtId="165" fontId="26" fillId="0" borderId="25" xfId="0" applyNumberFormat="1" applyFont="1" applyFill="1" applyBorder="1" applyAlignment="1" applyProtection="1">
      <alignment horizontal="center" vertical="center"/>
      <protection locked="0"/>
    </xf>
    <xf numFmtId="165" fontId="26" fillId="0" borderId="27" xfId="0" applyNumberFormat="1" applyFont="1" applyFill="1" applyBorder="1" applyAlignment="1" applyProtection="1">
      <alignment horizontal="center" vertical="center"/>
      <protection locked="0"/>
    </xf>
    <xf numFmtId="165" fontId="26" fillId="0" borderId="22" xfId="0" applyNumberFormat="1" applyFont="1" applyFill="1" applyBorder="1" applyAlignment="1" applyProtection="1">
      <alignment horizontal="center" vertical="center"/>
      <protection locked="0"/>
    </xf>
    <xf numFmtId="0" fontId="30" fillId="0" borderId="38" xfId="0" applyFont="1" applyFill="1" applyBorder="1" applyAlignment="1" applyProtection="1">
      <alignment horizontal="center" vertical="center" wrapText="1"/>
    </xf>
    <xf numFmtId="0" fontId="30" fillId="0" borderId="11" xfId="0" applyFont="1" applyFill="1" applyBorder="1" applyAlignment="1" applyProtection="1">
      <alignment horizontal="center" vertical="center" wrapText="1"/>
    </xf>
    <xf numFmtId="0" fontId="30" fillId="0" borderId="39" xfId="0" applyFont="1" applyFill="1" applyBorder="1" applyAlignment="1" applyProtection="1">
      <alignment horizontal="center" vertical="center" wrapText="1"/>
    </xf>
    <xf numFmtId="0" fontId="19" fillId="0" borderId="0" xfId="13" applyNumberFormat="1" applyFont="1" applyAlignment="1">
      <alignment horizontal="left" vertical="center"/>
    </xf>
    <xf numFmtId="0" fontId="10" fillId="0" borderId="0" xfId="13" applyAlignment="1">
      <alignment horizontal="left" vertical="center"/>
    </xf>
    <xf numFmtId="0" fontId="20" fillId="0" borderId="0" xfId="13" applyNumberFormat="1" applyFont="1" applyAlignment="1">
      <alignment horizontal="left" vertical="center"/>
    </xf>
    <xf numFmtId="0" fontId="24" fillId="3" borderId="5" xfId="13" applyNumberFormat="1" applyFont="1" applyFill="1" applyBorder="1" applyAlignment="1">
      <alignment horizontal="left" vertical="center"/>
    </xf>
    <xf numFmtId="0" fontId="23" fillId="3" borderId="5" xfId="13" applyNumberFormat="1" applyFont="1" applyFill="1" applyBorder="1" applyAlignment="1">
      <alignment vertical="center"/>
    </xf>
    <xf numFmtId="0" fontId="23" fillId="3" borderId="6" xfId="13" applyNumberFormat="1" applyFont="1" applyFill="1" applyBorder="1" applyAlignment="1">
      <alignment vertical="center"/>
    </xf>
    <xf numFmtId="0" fontId="23" fillId="3" borderId="7" xfId="13" applyNumberFormat="1" applyFont="1" applyFill="1" applyBorder="1" applyAlignment="1">
      <alignment vertical="center"/>
    </xf>
    <xf numFmtId="0" fontId="10" fillId="0" borderId="0" xfId="13" applyNumberFormat="1" applyAlignment="1">
      <alignment horizontal="left" vertical="center"/>
    </xf>
    <xf numFmtId="0" fontId="21" fillId="0" borderId="0" xfId="13" applyNumberFormat="1" applyFont="1" applyAlignment="1">
      <alignment vertical="center"/>
    </xf>
    <xf numFmtId="0" fontId="10" fillId="0" borderId="0" xfId="13" applyNumberFormat="1" applyAlignment="1">
      <alignment vertical="center"/>
    </xf>
    <xf numFmtId="0" fontId="21" fillId="0" borderId="0" xfId="13" applyNumberFormat="1" applyFont="1" applyAlignment="1">
      <alignment horizontal="left" vertical="center"/>
    </xf>
    <xf numFmtId="0" fontId="22" fillId="3" borderId="5" xfId="13" applyNumberFormat="1" applyFont="1" applyFill="1" applyBorder="1" applyAlignment="1">
      <alignment horizontal="left" vertical="center"/>
    </xf>
    <xf numFmtId="0" fontId="22" fillId="3" borderId="6" xfId="13" applyNumberFormat="1" applyFont="1" applyFill="1" applyBorder="1" applyAlignment="1">
      <alignment vertical="center"/>
    </xf>
    <xf numFmtId="0" fontId="22" fillId="3" borderId="7" xfId="13" applyNumberFormat="1" applyFont="1" applyFill="1" applyBorder="1" applyAlignment="1">
      <alignment vertical="center"/>
    </xf>
    <xf numFmtId="0" fontId="22" fillId="3" borderId="8" xfId="13" applyNumberFormat="1" applyFont="1" applyFill="1" applyBorder="1" applyAlignment="1">
      <alignment horizontal="left" vertical="center"/>
    </xf>
    <xf numFmtId="4" fontId="22" fillId="3" borderId="8" xfId="13" applyNumberFormat="1" applyFont="1" applyFill="1" applyBorder="1" applyAlignment="1">
      <alignment horizontal="left" vertical="center"/>
    </xf>
    <xf numFmtId="0" fontId="18" fillId="0" borderId="8" xfId="13" applyNumberFormat="1" applyFont="1" applyBorder="1" applyAlignment="1">
      <alignment horizontal="left" vertical="center"/>
    </xf>
    <xf numFmtId="4" fontId="18" fillId="0" borderId="8" xfId="13" applyNumberFormat="1" applyFont="1" applyBorder="1" applyAlignment="1">
      <alignment horizontal="left" vertical="center"/>
    </xf>
    <xf numFmtId="2" fontId="18" fillId="0" borderId="8" xfId="13" applyNumberFormat="1" applyFont="1" applyBorder="1" applyAlignment="1">
      <alignment horizontal="left" vertical="center"/>
    </xf>
    <xf numFmtId="4" fontId="24" fillId="3" borderId="5" xfId="13" applyNumberFormat="1" applyFont="1" applyFill="1" applyBorder="1" applyAlignment="1">
      <alignment horizontal="left" vertical="center"/>
    </xf>
    <xf numFmtId="0" fontId="18" fillId="6" borderId="8" xfId="13" applyNumberFormat="1" applyFont="1" applyFill="1" applyBorder="1" applyAlignment="1">
      <alignment horizontal="left" vertical="center"/>
    </xf>
    <xf numFmtId="4" fontId="18" fillId="6" borderId="8" xfId="13" applyNumberFormat="1" applyFont="1" applyFill="1" applyBorder="1" applyAlignment="1">
      <alignment horizontal="left" vertical="center"/>
    </xf>
    <xf numFmtId="3" fontId="5" fillId="0" borderId="4" xfId="0" applyNumberFormat="1" applyFont="1" applyFill="1" applyBorder="1" applyAlignment="1">
      <alignment horizontal="right" vertical="center" wrapText="1"/>
    </xf>
  </cellXfs>
  <cellStyles count="14">
    <cellStyle name="Обычный" xfId="0" builtinId="0"/>
    <cellStyle name="Обычный_91" xfId="13"/>
    <cellStyle name="Обычный_Лист4" xfId="5"/>
    <cellStyle name="Обычный_Лист6" xfId="6"/>
    <cellStyle name="Обычный_передача" xfId="7"/>
    <cellStyle name="Обычный_Покупка" xfId="9"/>
    <cellStyle name="Обычный_Раб_20" xfId="2"/>
    <cellStyle name="Обычный_Раб_26" xfId="4"/>
    <cellStyle name="Обычный_ЮТЭК" xfId="3"/>
    <cellStyle name="Процентный" xfId="8" builtinId="5"/>
    <cellStyle name="УровеньСтолб_1" xfId="10" builtinId="2" iLevel="0"/>
    <cellStyle name="УровеньСтрок_1" xfId="11" builtinId="1" iLevel="0"/>
    <cellStyle name="УровеньСтрок_2" xfId="12" builtinId="1" iLevel="1"/>
    <cellStyle name="Финансовый" xfId="1" builtinId="3"/>
  </cellStyles>
  <dxfs count="34">
    <dxf>
      <font>
        <color theme="0"/>
      </font>
      <fill>
        <patternFill>
          <bgColor theme="4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rgb="FFFFFFE6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4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4"/>
        </patternFill>
      </fill>
    </dxf>
    <dxf>
      <fill>
        <patternFill>
          <bgColor rgb="FFFFFFE6"/>
        </patternFill>
      </fill>
    </dxf>
    <dxf>
      <fill>
        <patternFill patternType="mediumGray">
          <fgColor theme="5"/>
        </patternFill>
      </fill>
    </dxf>
    <dxf>
      <fill>
        <patternFill patternType="mediumGray">
          <fgColor theme="5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4"/>
        </patternFill>
      </fill>
    </dxf>
    <dxf>
      <fill>
        <patternFill>
          <bgColor rgb="FFFFFFE6"/>
        </patternFill>
      </fill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E8" sqref="E8"/>
    </sheetView>
  </sheetViews>
  <sheetFormatPr defaultRowHeight="15" x14ac:dyDescent="0.25"/>
  <cols>
    <col min="1" max="1" width="9.5703125" customWidth="1"/>
    <col min="2" max="2" width="68.42578125" customWidth="1"/>
    <col min="3" max="3" width="22.42578125" customWidth="1"/>
    <col min="6" max="6" width="13.28515625" bestFit="1" customWidth="1"/>
    <col min="10" max="10" width="9.5703125" customWidth="1"/>
  </cols>
  <sheetData>
    <row r="1" spans="1:10" ht="39" customHeight="1" x14ac:dyDescent="0.25">
      <c r="A1" s="97" t="s">
        <v>27</v>
      </c>
      <c r="B1" s="97"/>
      <c r="C1" s="97"/>
    </row>
    <row r="3" spans="1:10" ht="39" customHeight="1" x14ac:dyDescent="0.25">
      <c r="A3" s="18" t="s">
        <v>182</v>
      </c>
    </row>
    <row r="4" spans="1:10" ht="15.75" thickBot="1" x14ac:dyDescent="0.3"/>
    <row r="5" spans="1:10" ht="29.85" customHeight="1" x14ac:dyDescent="0.25">
      <c r="A5" s="98" t="s">
        <v>0</v>
      </c>
      <c r="B5" s="98" t="s">
        <v>1</v>
      </c>
      <c r="C5" s="1" t="s">
        <v>2</v>
      </c>
    </row>
    <row r="6" spans="1:10" ht="16.5" thickBot="1" x14ac:dyDescent="0.3">
      <c r="A6" s="99"/>
      <c r="B6" s="99"/>
      <c r="C6" s="2" t="s">
        <v>3</v>
      </c>
    </row>
    <row r="7" spans="1:10" ht="30.4" customHeight="1" thickBot="1" x14ac:dyDescent="0.3">
      <c r="A7" s="3">
        <v>1</v>
      </c>
      <c r="B7" s="4" t="s">
        <v>4</v>
      </c>
      <c r="C7" s="17">
        <f>SUM(C8:C11)</f>
        <v>495142.03075000003</v>
      </c>
      <c r="E7" s="21"/>
      <c r="G7" s="5"/>
    </row>
    <row r="8" spans="1:10" ht="16.5" thickBot="1" x14ac:dyDescent="0.3">
      <c r="A8" s="6" t="s">
        <v>5</v>
      </c>
      <c r="B8" s="7" t="s">
        <v>6</v>
      </c>
      <c r="C8" s="8">
        <f>(Покупка!H12+Покупка!H19)/1000</f>
        <v>224875.37565999999</v>
      </c>
    </row>
    <row r="9" spans="1:10" ht="16.5" thickBot="1" x14ac:dyDescent="0.3">
      <c r="A9" s="6" t="s">
        <v>7</v>
      </c>
      <c r="B9" s="7" t="s">
        <v>8</v>
      </c>
      <c r="C9" s="8">
        <f>(Передача!E35+Передача!E40)/1000</f>
        <v>185492.47376999998</v>
      </c>
    </row>
    <row r="10" spans="1:10" ht="41.25" customHeight="1" thickBot="1" x14ac:dyDescent="0.3">
      <c r="A10" s="6" t="s">
        <v>9</v>
      </c>
      <c r="B10" s="7" t="s">
        <v>10</v>
      </c>
      <c r="C10" s="8">
        <f>Раб_20!M5/1000</f>
        <v>627.45650000000001</v>
      </c>
      <c r="D10" s="9"/>
    </row>
    <row r="11" spans="1:10" ht="16.5" thickBot="1" x14ac:dyDescent="0.3">
      <c r="A11" s="6" t="s">
        <v>11</v>
      </c>
      <c r="B11" s="16" t="s">
        <v>12</v>
      </c>
      <c r="C11" s="17">
        <f>C12+C13+C14+C15</f>
        <v>84146.72482000012</v>
      </c>
      <c r="D11" s="9"/>
      <c r="F11" s="20"/>
      <c r="H11" s="5"/>
    </row>
    <row r="12" spans="1:10" ht="16.5" thickBot="1" x14ac:dyDescent="0.3">
      <c r="A12" s="6" t="s">
        <v>13</v>
      </c>
      <c r="B12" s="10" t="s">
        <v>14</v>
      </c>
      <c r="C12" s="11">
        <f>(Раб_26!L3+Раб_20!M4)/1000</f>
        <v>50067.494439999995</v>
      </c>
      <c r="D12" s="9"/>
      <c r="H12" s="19"/>
      <c r="I12" s="19"/>
      <c r="J12" s="21"/>
    </row>
    <row r="13" spans="1:10" ht="16.5" thickBot="1" x14ac:dyDescent="0.3">
      <c r="A13" s="6" t="s">
        <v>15</v>
      </c>
      <c r="B13" s="10" t="s">
        <v>16</v>
      </c>
      <c r="C13" s="11">
        <f>(Раб_26!L2+Раб_20!M11)/1000</f>
        <v>8768.9010799999996</v>
      </c>
      <c r="D13" s="9"/>
    </row>
    <row r="14" spans="1:10" ht="16.5" thickBot="1" x14ac:dyDescent="0.3">
      <c r="A14" s="6" t="s">
        <v>17</v>
      </c>
      <c r="B14" s="10" t="s">
        <v>18</v>
      </c>
      <c r="C14" s="11">
        <f>БП_2024!H132</f>
        <v>1011.36182</v>
      </c>
      <c r="D14" s="12"/>
    </row>
    <row r="15" spans="1:10" ht="16.5" thickBot="1" x14ac:dyDescent="0.3">
      <c r="A15" s="6" t="s">
        <v>19</v>
      </c>
      <c r="B15" s="10" t="s">
        <v>20</v>
      </c>
      <c r="C15" s="11">
        <f>БП_2024!H111-ЮТЭК!C12-ЮТЭК!C13-ЮТЭК!C14-ЮТЭК!C10-ЮТЭК!C9-ЮТЭК!C8</f>
        <v>24298.967480000138</v>
      </c>
      <c r="D15" s="12"/>
      <c r="F15" s="20"/>
      <c r="H15" s="5"/>
    </row>
    <row r="16" spans="1:10" ht="16.5" thickBot="1" x14ac:dyDescent="0.3">
      <c r="A16" s="3" t="s">
        <v>21</v>
      </c>
      <c r="B16" s="4" t="s">
        <v>22</v>
      </c>
      <c r="C16" s="17">
        <f>C17+C18</f>
        <v>4760.2325900000005</v>
      </c>
      <c r="D16" s="9"/>
    </row>
    <row r="17" spans="1:4" ht="16.5" thickBot="1" x14ac:dyDescent="0.3">
      <c r="A17" s="13" t="s">
        <v>23</v>
      </c>
      <c r="B17" s="14" t="s">
        <v>24</v>
      </c>
      <c r="C17" s="11">
        <v>0</v>
      </c>
      <c r="D17" s="9"/>
    </row>
    <row r="18" spans="1:4" ht="16.5" thickBot="1" x14ac:dyDescent="0.3">
      <c r="A18" s="15" t="s">
        <v>25</v>
      </c>
      <c r="B18" s="7" t="s">
        <v>26</v>
      </c>
      <c r="C18" s="473">
        <f>('91'!L20-'91'!L35)/1000</f>
        <v>4760.2325900000005</v>
      </c>
      <c r="D18" s="9"/>
    </row>
    <row r="19" spans="1:4" x14ac:dyDescent="0.25">
      <c r="D19" s="9"/>
    </row>
    <row r="20" spans="1:4" x14ac:dyDescent="0.25">
      <c r="D20" s="9"/>
    </row>
    <row r="21" spans="1:4" x14ac:dyDescent="0.25">
      <c r="D21" s="9"/>
    </row>
    <row r="22" spans="1:4" x14ac:dyDescent="0.25">
      <c r="D22" s="9"/>
    </row>
    <row r="23" spans="1:4" x14ac:dyDescent="0.25">
      <c r="D23" s="9"/>
    </row>
    <row r="24" spans="1:4" x14ac:dyDescent="0.25">
      <c r="D24" s="9"/>
    </row>
  </sheetData>
  <mergeCells count="3">
    <mergeCell ref="A1:C1"/>
    <mergeCell ref="A5:A6"/>
    <mergeCell ref="B5:B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topLeftCell="A10" workbookViewId="0">
      <selection activeCell="E17" activeCellId="2" sqref="E12 E12 E17"/>
    </sheetView>
  </sheetViews>
  <sheetFormatPr defaultRowHeight="15" x14ac:dyDescent="0.25"/>
  <cols>
    <col min="2" max="2" width="39.7109375" style="18" customWidth="1"/>
    <col min="3" max="3" width="13" style="18" customWidth="1"/>
    <col min="4" max="5" width="13.85546875" style="18" bestFit="1" customWidth="1"/>
    <col min="6" max="8" width="13" style="18" customWidth="1"/>
    <col min="9" max="9" width="39.7109375" style="18" customWidth="1"/>
    <col min="10" max="11" width="13.85546875" style="18" bestFit="1" customWidth="1"/>
  </cols>
  <sheetData>
    <row r="1" spans="2:11" x14ac:dyDescent="0.25">
      <c r="B1" s="63" t="s">
        <v>29</v>
      </c>
      <c r="C1" s="69"/>
      <c r="D1" s="69"/>
      <c r="E1" s="69"/>
      <c r="H1" s="63" t="s">
        <v>29</v>
      </c>
      <c r="I1" s="69"/>
      <c r="J1" s="69"/>
      <c r="K1" s="69"/>
    </row>
    <row r="2" spans="2:11" ht="15.75" x14ac:dyDescent="0.25">
      <c r="B2" s="64" t="s">
        <v>174</v>
      </c>
      <c r="C2" s="69"/>
      <c r="D2" s="69"/>
      <c r="E2" s="69"/>
      <c r="H2" s="64" t="s">
        <v>174</v>
      </c>
      <c r="I2" s="69"/>
      <c r="J2" s="69"/>
      <c r="K2" s="69"/>
    </row>
    <row r="3" spans="2:11" x14ac:dyDescent="0.25">
      <c r="B3" s="65"/>
      <c r="C3" s="65"/>
      <c r="D3" s="65"/>
      <c r="E3" s="65"/>
      <c r="H3" s="65"/>
      <c r="I3" s="65"/>
      <c r="J3" s="65"/>
      <c r="K3" s="65"/>
    </row>
    <row r="4" spans="2:11" x14ac:dyDescent="0.25">
      <c r="B4" s="70" t="s">
        <v>30</v>
      </c>
      <c r="C4" s="70"/>
      <c r="D4" s="69"/>
      <c r="E4" s="69"/>
      <c r="H4" s="70" t="s">
        <v>30</v>
      </c>
      <c r="I4" s="70"/>
      <c r="J4" s="69"/>
      <c r="K4" s="69"/>
    </row>
    <row r="5" spans="2:11" x14ac:dyDescent="0.25">
      <c r="B5" s="70"/>
      <c r="C5" s="70"/>
      <c r="D5" s="69"/>
      <c r="E5" s="69"/>
      <c r="H5" s="70"/>
      <c r="I5" s="70"/>
      <c r="J5" s="69"/>
      <c r="K5" s="69"/>
    </row>
    <row r="6" spans="2:11" x14ac:dyDescent="0.25">
      <c r="B6" s="71" t="s">
        <v>31</v>
      </c>
      <c r="C6" s="72" t="s">
        <v>159</v>
      </c>
      <c r="D6" s="72" t="s">
        <v>36</v>
      </c>
      <c r="E6" s="72" t="s">
        <v>37</v>
      </c>
      <c r="H6" s="72" t="s">
        <v>31</v>
      </c>
      <c r="I6" s="71" t="s">
        <v>159</v>
      </c>
      <c r="J6" s="72" t="s">
        <v>36</v>
      </c>
      <c r="K6" s="72" t="s">
        <v>37</v>
      </c>
    </row>
    <row r="7" spans="2:11" x14ac:dyDescent="0.25">
      <c r="B7" s="71" t="s">
        <v>35</v>
      </c>
      <c r="C7" s="73"/>
      <c r="D7" s="73"/>
      <c r="E7" s="73"/>
      <c r="H7" s="73"/>
      <c r="I7" s="71" t="s">
        <v>179</v>
      </c>
      <c r="J7" s="73"/>
      <c r="K7" s="73"/>
    </row>
    <row r="8" spans="2:11" x14ac:dyDescent="0.25">
      <c r="B8" s="74" t="s">
        <v>175</v>
      </c>
      <c r="C8" s="74" t="s">
        <v>160</v>
      </c>
      <c r="D8" s="74"/>
      <c r="E8" s="74"/>
      <c r="H8" s="74" t="s">
        <v>175</v>
      </c>
      <c r="I8" s="74" t="s">
        <v>160</v>
      </c>
      <c r="J8" s="74"/>
      <c r="K8" s="74"/>
    </row>
    <row r="9" spans="2:11" x14ac:dyDescent="0.25">
      <c r="B9" s="74" t="s">
        <v>176</v>
      </c>
      <c r="C9" s="74" t="s">
        <v>160</v>
      </c>
      <c r="D9" s="74"/>
      <c r="E9" s="74"/>
      <c r="H9" s="74" t="s">
        <v>176</v>
      </c>
      <c r="I9" s="74" t="s">
        <v>160</v>
      </c>
      <c r="J9" s="74"/>
      <c r="K9" s="74"/>
    </row>
    <row r="10" spans="2:11" x14ac:dyDescent="0.25">
      <c r="B10" s="67" t="s">
        <v>177</v>
      </c>
      <c r="C10" s="67" t="s">
        <v>160</v>
      </c>
      <c r="D10" s="67"/>
      <c r="E10" s="67"/>
      <c r="H10" s="67"/>
      <c r="I10" s="67" t="s">
        <v>165</v>
      </c>
      <c r="J10" s="76">
        <v>173757620.25999999</v>
      </c>
      <c r="K10" s="67"/>
    </row>
    <row r="11" spans="2:11" x14ac:dyDescent="0.25">
      <c r="B11" s="66"/>
      <c r="C11" s="66" t="s">
        <v>165</v>
      </c>
      <c r="D11" s="75">
        <v>4152026.9</v>
      </c>
      <c r="E11" s="66"/>
      <c r="H11" s="66"/>
      <c r="I11" s="66" t="s">
        <v>180</v>
      </c>
      <c r="J11" s="75">
        <v>28148972.280000001</v>
      </c>
      <c r="K11" s="66"/>
    </row>
    <row r="12" spans="2:11" x14ac:dyDescent="0.25">
      <c r="B12" s="66"/>
      <c r="C12" s="66" t="s">
        <v>169</v>
      </c>
      <c r="D12" s="66"/>
      <c r="E12" s="94">
        <v>4152026.9</v>
      </c>
      <c r="H12" s="66"/>
      <c r="I12" s="66" t="s">
        <v>181</v>
      </c>
      <c r="J12" s="75">
        <v>145608647.97999999</v>
      </c>
      <c r="K12" s="66"/>
    </row>
    <row r="13" spans="2:11" x14ac:dyDescent="0.25">
      <c r="B13" s="67"/>
      <c r="C13" s="67" t="s">
        <v>172</v>
      </c>
      <c r="D13" s="76">
        <v>4152026.9</v>
      </c>
      <c r="E13" s="76">
        <v>4152026.9</v>
      </c>
      <c r="H13" s="67"/>
      <c r="I13" s="67" t="s">
        <v>169</v>
      </c>
      <c r="J13" s="67"/>
      <c r="K13" s="76">
        <v>173757620.25999999</v>
      </c>
    </row>
    <row r="14" spans="2:11" x14ac:dyDescent="0.25">
      <c r="B14" s="67"/>
      <c r="C14" s="67" t="s">
        <v>173</v>
      </c>
      <c r="D14" s="67"/>
      <c r="E14" s="67"/>
      <c r="H14" s="68"/>
      <c r="I14" s="68" t="s">
        <v>172</v>
      </c>
      <c r="J14" s="77">
        <v>173757620.25999999</v>
      </c>
      <c r="K14" s="77">
        <v>173757620.25999999</v>
      </c>
    </row>
    <row r="15" spans="2:11" x14ac:dyDescent="0.25">
      <c r="B15" s="67" t="s">
        <v>178</v>
      </c>
      <c r="C15" s="67" t="s">
        <v>160</v>
      </c>
      <c r="D15" s="67"/>
      <c r="E15" s="67"/>
      <c r="H15" s="68"/>
      <c r="I15" s="68" t="s">
        <v>173</v>
      </c>
      <c r="J15" s="68"/>
      <c r="K15" s="68"/>
    </row>
    <row r="16" spans="2:11" x14ac:dyDescent="0.25">
      <c r="B16" s="66"/>
      <c r="C16" s="66" t="s">
        <v>165</v>
      </c>
      <c r="D16" s="75">
        <v>169605593.36000001</v>
      </c>
      <c r="E16" s="66"/>
      <c r="H16" s="68"/>
      <c r="I16" s="68" t="s">
        <v>172</v>
      </c>
      <c r="J16" s="77">
        <v>173757620.25999999</v>
      </c>
      <c r="K16" s="77">
        <v>173757620.25999999</v>
      </c>
    </row>
    <row r="17" spans="2:11" x14ac:dyDescent="0.25">
      <c r="B17" s="66"/>
      <c r="C17" s="66" t="s">
        <v>169</v>
      </c>
      <c r="D17" s="66"/>
      <c r="E17" s="94">
        <v>169605593.36000001</v>
      </c>
      <c r="H17" s="68"/>
      <c r="I17" s="68" t="s">
        <v>173</v>
      </c>
      <c r="J17" s="68"/>
      <c r="K17" s="68"/>
    </row>
    <row r="18" spans="2:11" x14ac:dyDescent="0.25">
      <c r="B18" s="67"/>
      <c r="C18" s="67" t="s">
        <v>172</v>
      </c>
      <c r="D18" s="76">
        <v>169605593.36000001</v>
      </c>
      <c r="E18" s="76">
        <v>169605593.36000001</v>
      </c>
      <c r="H18" s="68"/>
      <c r="I18" s="68"/>
      <c r="J18" s="68"/>
      <c r="K18" s="68"/>
    </row>
    <row r="19" spans="2:11" x14ac:dyDescent="0.25">
      <c r="B19" s="67"/>
      <c r="C19" s="67" t="s">
        <v>173</v>
      </c>
      <c r="D19" s="67"/>
      <c r="E19" s="67"/>
      <c r="H19" s="68"/>
      <c r="I19" s="68"/>
      <c r="J19" s="77"/>
      <c r="K19" s="77"/>
    </row>
    <row r="20" spans="2:11" x14ac:dyDescent="0.25">
      <c r="B20" s="68"/>
      <c r="C20" s="68" t="s">
        <v>172</v>
      </c>
      <c r="D20" s="77">
        <v>173757620.25999999</v>
      </c>
      <c r="E20" s="77">
        <v>173757620.25999999</v>
      </c>
      <c r="H20" s="68"/>
      <c r="I20" s="68"/>
      <c r="J20" s="68"/>
      <c r="K20" s="68"/>
    </row>
    <row r="21" spans="2:11" x14ac:dyDescent="0.25">
      <c r="B21" s="68"/>
      <c r="C21" s="68" t="s">
        <v>173</v>
      </c>
      <c r="D21" s="68"/>
      <c r="E21" s="68"/>
    </row>
    <row r="22" spans="2:11" x14ac:dyDescent="0.25">
      <c r="B22" s="68"/>
      <c r="C22" s="68" t="s">
        <v>172</v>
      </c>
      <c r="D22" s="77">
        <v>173757620.25999999</v>
      </c>
      <c r="E22" s="77">
        <v>173757620.25999999</v>
      </c>
    </row>
    <row r="23" spans="2:11" x14ac:dyDescent="0.25">
      <c r="B23" s="68"/>
      <c r="C23" s="68" t="s">
        <v>173</v>
      </c>
      <c r="D23" s="68"/>
      <c r="E23" s="68"/>
    </row>
    <row r="25" spans="2:11" x14ac:dyDescent="0.25">
      <c r="B25" s="119" t="s">
        <v>183</v>
      </c>
      <c r="C25" s="69"/>
      <c r="D25" s="69"/>
      <c r="E25" s="69"/>
    </row>
    <row r="26" spans="2:11" ht="15.75" x14ac:dyDescent="0.25">
      <c r="B26" s="120" t="s">
        <v>185</v>
      </c>
      <c r="C26" s="69"/>
      <c r="D26" s="69"/>
      <c r="E26" s="69"/>
    </row>
    <row r="27" spans="2:11" x14ac:dyDescent="0.25">
      <c r="B27" s="65"/>
      <c r="C27" s="65"/>
      <c r="D27" s="65"/>
      <c r="E27" s="65"/>
    </row>
    <row r="28" spans="2:11" ht="15" customHeight="1" x14ac:dyDescent="0.25">
      <c r="B28" s="124" t="s">
        <v>30</v>
      </c>
      <c r="C28" s="124"/>
      <c r="D28" s="125"/>
      <c r="E28" s="125"/>
    </row>
    <row r="29" spans="2:11" x14ac:dyDescent="0.25">
      <c r="B29" s="126"/>
      <c r="C29" s="126"/>
      <c r="D29" s="69"/>
      <c r="E29" s="69"/>
    </row>
    <row r="30" spans="2:11" x14ac:dyDescent="0.25">
      <c r="B30" s="127" t="s">
        <v>31</v>
      </c>
      <c r="C30" s="127" t="s">
        <v>159</v>
      </c>
      <c r="D30" s="128" t="s">
        <v>36</v>
      </c>
      <c r="E30" s="128" t="s">
        <v>37</v>
      </c>
    </row>
    <row r="31" spans="2:11" x14ac:dyDescent="0.25">
      <c r="B31" s="127" t="s">
        <v>35</v>
      </c>
      <c r="C31" s="127" t="s">
        <v>179</v>
      </c>
      <c r="D31" s="129"/>
      <c r="E31" s="129"/>
    </row>
    <row r="32" spans="2:11" x14ac:dyDescent="0.25">
      <c r="B32" s="130" t="s">
        <v>175</v>
      </c>
      <c r="C32" s="130" t="s">
        <v>160</v>
      </c>
      <c r="D32" s="130"/>
      <c r="E32" s="130"/>
    </row>
    <row r="33" spans="2:5" x14ac:dyDescent="0.25">
      <c r="B33" s="122" t="s">
        <v>177</v>
      </c>
      <c r="C33" s="122" t="s">
        <v>160</v>
      </c>
      <c r="D33" s="122"/>
      <c r="E33" s="122"/>
    </row>
    <row r="34" spans="2:5" x14ac:dyDescent="0.25">
      <c r="B34" s="121"/>
      <c r="C34" s="121" t="s">
        <v>165</v>
      </c>
      <c r="D34" s="131">
        <v>5736924.0099999998</v>
      </c>
      <c r="E34" s="121"/>
    </row>
    <row r="35" spans="2:5" x14ac:dyDescent="0.25">
      <c r="B35" s="121"/>
      <c r="C35" s="121" t="s">
        <v>169</v>
      </c>
      <c r="D35" s="121"/>
      <c r="E35" s="134">
        <v>5736924.0099999998</v>
      </c>
    </row>
    <row r="36" spans="2:5" x14ac:dyDescent="0.25">
      <c r="B36" s="122"/>
      <c r="C36" s="122" t="s">
        <v>172</v>
      </c>
      <c r="D36" s="132">
        <v>5736924.0099999998</v>
      </c>
      <c r="E36" s="132">
        <v>5736924.0099999998</v>
      </c>
    </row>
    <row r="37" spans="2:5" x14ac:dyDescent="0.25">
      <c r="B37" s="122"/>
      <c r="C37" s="122" t="s">
        <v>173</v>
      </c>
      <c r="D37" s="122"/>
      <c r="E37" s="122"/>
    </row>
    <row r="38" spans="2:5" x14ac:dyDescent="0.25">
      <c r="B38" s="122" t="s">
        <v>178</v>
      </c>
      <c r="C38" s="122" t="s">
        <v>160</v>
      </c>
      <c r="D38" s="122"/>
      <c r="E38" s="122"/>
    </row>
    <row r="39" spans="2:5" x14ac:dyDescent="0.25">
      <c r="B39" s="121"/>
      <c r="C39" s="121" t="s">
        <v>165</v>
      </c>
      <c r="D39" s="131">
        <v>179755549.75999999</v>
      </c>
      <c r="E39" s="121"/>
    </row>
    <row r="40" spans="2:5" x14ac:dyDescent="0.25">
      <c r="B40" s="121"/>
      <c r="C40" s="121" t="s">
        <v>169</v>
      </c>
      <c r="D40" s="121"/>
      <c r="E40" s="134">
        <v>179755549.75999999</v>
      </c>
    </row>
    <row r="41" spans="2:5" x14ac:dyDescent="0.25">
      <c r="B41" s="122"/>
      <c r="C41" s="122" t="s">
        <v>172</v>
      </c>
      <c r="D41" s="132">
        <v>179755549.75999999</v>
      </c>
      <c r="E41" s="132">
        <v>179755549.75999999</v>
      </c>
    </row>
    <row r="42" spans="2:5" x14ac:dyDescent="0.25">
      <c r="B42" s="122"/>
      <c r="C42" s="122" t="s">
        <v>173</v>
      </c>
      <c r="D42" s="122"/>
      <c r="E42" s="122"/>
    </row>
    <row r="43" spans="2:5" x14ac:dyDescent="0.25">
      <c r="B43" s="123"/>
      <c r="C43" s="123" t="s">
        <v>172</v>
      </c>
      <c r="D43" s="133">
        <v>185492473.77000001</v>
      </c>
      <c r="E43" s="133">
        <v>185492473.77000001</v>
      </c>
    </row>
    <row r="44" spans="2:5" x14ac:dyDescent="0.25">
      <c r="B44" s="123"/>
      <c r="C44" s="123" t="s">
        <v>173</v>
      </c>
      <c r="D44" s="123"/>
      <c r="E44" s="1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H19" sqref="H19"/>
    </sheetView>
  </sheetViews>
  <sheetFormatPr defaultRowHeight="15" x14ac:dyDescent="0.25"/>
  <cols>
    <col min="2" max="4" width="24.28515625" style="92" customWidth="1"/>
    <col min="6" max="6" width="44.5703125" bestFit="1" customWidth="1"/>
    <col min="7" max="8" width="13.85546875" bestFit="1" customWidth="1"/>
  </cols>
  <sheetData>
    <row r="1" spans="2:9" x14ac:dyDescent="0.25">
      <c r="B1" s="78" t="s">
        <v>29</v>
      </c>
      <c r="C1" s="79"/>
      <c r="D1" s="79"/>
      <c r="F1" s="103" t="s">
        <v>183</v>
      </c>
      <c r="G1" s="106"/>
      <c r="H1" s="106"/>
      <c r="I1" s="106"/>
    </row>
    <row r="2" spans="2:9" ht="15.75" x14ac:dyDescent="0.25">
      <c r="B2" s="80" t="s">
        <v>158</v>
      </c>
      <c r="C2" s="79"/>
      <c r="D2" s="79"/>
      <c r="F2" s="104" t="s">
        <v>184</v>
      </c>
      <c r="G2" s="106"/>
      <c r="H2" s="106"/>
      <c r="I2" s="106"/>
    </row>
    <row r="3" spans="2:9" x14ac:dyDescent="0.25">
      <c r="B3" s="81"/>
      <c r="C3" s="81"/>
      <c r="D3" s="81"/>
      <c r="F3" s="105"/>
      <c r="G3" s="105"/>
      <c r="H3" s="105"/>
      <c r="I3" s="105"/>
    </row>
    <row r="4" spans="2:9" x14ac:dyDescent="0.25">
      <c r="B4" s="100" t="s">
        <v>30</v>
      </c>
      <c r="C4" s="101"/>
      <c r="D4" s="102"/>
      <c r="F4" s="107" t="s">
        <v>30</v>
      </c>
      <c r="G4" s="107"/>
      <c r="H4" s="108"/>
      <c r="I4" s="108"/>
    </row>
    <row r="5" spans="2:9" x14ac:dyDescent="0.25">
      <c r="B5" s="82"/>
      <c r="C5" s="82"/>
      <c r="D5" s="79"/>
      <c r="F5" s="109"/>
      <c r="G5" s="109"/>
      <c r="H5" s="106"/>
      <c r="I5" s="106"/>
    </row>
    <row r="6" spans="2:9" x14ac:dyDescent="0.25">
      <c r="B6" s="83" t="s">
        <v>159</v>
      </c>
      <c r="C6" s="83" t="s">
        <v>36</v>
      </c>
      <c r="D6" s="83" t="s">
        <v>37</v>
      </c>
      <c r="F6" s="110" t="s">
        <v>159</v>
      </c>
      <c r="G6" s="111" t="s">
        <v>36</v>
      </c>
      <c r="H6" s="111" t="s">
        <v>37</v>
      </c>
      <c r="I6" s="105"/>
    </row>
    <row r="7" spans="2:9" x14ac:dyDescent="0.25">
      <c r="B7" s="84" t="s">
        <v>160</v>
      </c>
      <c r="C7" s="85"/>
      <c r="D7" s="85"/>
      <c r="F7" s="110" t="s">
        <v>179</v>
      </c>
      <c r="G7" s="112"/>
      <c r="H7" s="112"/>
      <c r="I7" s="105"/>
    </row>
    <row r="8" spans="2:9" x14ac:dyDescent="0.25">
      <c r="B8" s="86" t="s">
        <v>161</v>
      </c>
      <c r="C8" s="87">
        <v>242710426.52000001</v>
      </c>
      <c r="D8" s="87">
        <v>242710426.52000001</v>
      </c>
      <c r="F8" s="113" t="s">
        <v>160</v>
      </c>
      <c r="G8" s="113"/>
      <c r="H8" s="113"/>
      <c r="I8" s="105"/>
    </row>
    <row r="9" spans="2:9" x14ac:dyDescent="0.25">
      <c r="B9" s="86" t="s">
        <v>162</v>
      </c>
      <c r="C9" s="87">
        <v>242710426.52000001</v>
      </c>
      <c r="D9" s="87">
        <v>242710426.52000001</v>
      </c>
      <c r="F9" s="114" t="s">
        <v>161</v>
      </c>
      <c r="G9" s="115">
        <v>251937264.18000001</v>
      </c>
      <c r="H9" s="115">
        <v>251937264.18000001</v>
      </c>
      <c r="I9" s="105"/>
    </row>
    <row r="10" spans="2:9" x14ac:dyDescent="0.25">
      <c r="B10" s="86" t="s">
        <v>163</v>
      </c>
      <c r="C10" s="88"/>
      <c r="D10" s="87">
        <v>4683771.09</v>
      </c>
      <c r="F10" s="114" t="s">
        <v>162</v>
      </c>
      <c r="G10" s="115">
        <v>251937264.18000001</v>
      </c>
      <c r="H10" s="115">
        <v>251937264.18000001</v>
      </c>
      <c r="I10" s="105"/>
    </row>
    <row r="11" spans="2:9" x14ac:dyDescent="0.25">
      <c r="B11" s="86" t="s">
        <v>164</v>
      </c>
      <c r="C11" s="88"/>
      <c r="D11" s="93">
        <v>4683771.09</v>
      </c>
      <c r="F11" s="114" t="s">
        <v>163</v>
      </c>
      <c r="G11" s="114"/>
      <c r="H11" s="115">
        <v>13509582.77</v>
      </c>
      <c r="I11" s="105"/>
    </row>
    <row r="12" spans="2:9" x14ac:dyDescent="0.25">
      <c r="B12" s="86" t="s">
        <v>165</v>
      </c>
      <c r="C12" s="87">
        <v>112882197.69</v>
      </c>
      <c r="D12" s="88"/>
      <c r="F12" s="114" t="s">
        <v>164</v>
      </c>
      <c r="G12" s="114"/>
      <c r="H12" s="118">
        <v>13509582.77</v>
      </c>
      <c r="I12" s="105"/>
    </row>
    <row r="13" spans="2:9" x14ac:dyDescent="0.25">
      <c r="B13" s="86" t="s">
        <v>166</v>
      </c>
      <c r="C13" s="87">
        <v>112882197.69</v>
      </c>
      <c r="D13" s="88"/>
      <c r="F13" s="114" t="s">
        <v>165</v>
      </c>
      <c r="G13" s="115">
        <v>129600433.94</v>
      </c>
      <c r="H13" s="114"/>
      <c r="I13" s="105"/>
    </row>
    <row r="14" spans="2:9" x14ac:dyDescent="0.25">
      <c r="B14" s="86" t="s">
        <v>167</v>
      </c>
      <c r="C14" s="87">
        <v>95450667.620000005</v>
      </c>
      <c r="D14" s="88"/>
      <c r="F14" s="114" t="s">
        <v>166</v>
      </c>
      <c r="G14" s="115">
        <v>129600433.94</v>
      </c>
      <c r="H14" s="114"/>
      <c r="I14" s="105"/>
    </row>
    <row r="15" spans="2:9" x14ac:dyDescent="0.25">
      <c r="B15" s="86" t="s">
        <v>168</v>
      </c>
      <c r="C15" s="87">
        <v>95450667.620000005</v>
      </c>
      <c r="D15" s="88"/>
      <c r="F15" s="114" t="s">
        <v>167</v>
      </c>
      <c r="G15" s="115">
        <v>95315775.049999997</v>
      </c>
      <c r="H15" s="114"/>
      <c r="I15" s="105"/>
    </row>
    <row r="16" spans="2:9" x14ac:dyDescent="0.25">
      <c r="B16" s="86" t="s">
        <v>169</v>
      </c>
      <c r="C16" s="88"/>
      <c r="D16" s="87">
        <v>203616559.22</v>
      </c>
      <c r="F16" s="114" t="s">
        <v>168</v>
      </c>
      <c r="G16" s="115">
        <v>95315775.049999997</v>
      </c>
      <c r="H16" s="114"/>
      <c r="I16" s="105"/>
    </row>
    <row r="17" spans="2:9" x14ac:dyDescent="0.25">
      <c r="B17" s="86" t="s">
        <v>170</v>
      </c>
      <c r="C17" s="88"/>
      <c r="D17" s="87">
        <v>203616559.22</v>
      </c>
      <c r="F17" s="114" t="s">
        <v>169</v>
      </c>
      <c r="G17" s="114"/>
      <c r="H17" s="115">
        <v>211365792.88999999</v>
      </c>
      <c r="I17" s="105"/>
    </row>
    <row r="18" spans="2:9" x14ac:dyDescent="0.25">
      <c r="B18" s="86" t="s">
        <v>171</v>
      </c>
      <c r="C18" s="88"/>
      <c r="D18" s="93">
        <v>203616559.22</v>
      </c>
      <c r="F18" s="114" t="s">
        <v>170</v>
      </c>
      <c r="G18" s="114"/>
      <c r="H18" s="115">
        <v>211365792.88999999</v>
      </c>
      <c r="I18" s="105"/>
    </row>
    <row r="19" spans="2:9" x14ac:dyDescent="0.25">
      <c r="B19" s="86" t="s">
        <v>126</v>
      </c>
      <c r="C19" s="88"/>
      <c r="D19" s="87">
        <v>32535</v>
      </c>
      <c r="F19" s="114" t="s">
        <v>171</v>
      </c>
      <c r="G19" s="114"/>
      <c r="H19" s="118">
        <v>211365792.88999999</v>
      </c>
      <c r="I19" s="105"/>
    </row>
    <row r="20" spans="2:9" x14ac:dyDescent="0.25">
      <c r="B20" s="86" t="s">
        <v>136</v>
      </c>
      <c r="C20" s="88"/>
      <c r="D20" s="87">
        <v>32535</v>
      </c>
      <c r="F20" s="114" t="s">
        <v>126</v>
      </c>
      <c r="G20" s="114"/>
      <c r="H20" s="115">
        <v>40833.33</v>
      </c>
      <c r="I20" s="105"/>
    </row>
    <row r="21" spans="2:9" x14ac:dyDescent="0.25">
      <c r="B21" s="89" t="s">
        <v>172</v>
      </c>
      <c r="C21" s="90">
        <v>451043291.82999998</v>
      </c>
      <c r="D21" s="90">
        <v>451043291.82999998</v>
      </c>
      <c r="F21" s="114" t="s">
        <v>136</v>
      </c>
      <c r="G21" s="114"/>
      <c r="H21" s="115">
        <v>40833.33</v>
      </c>
      <c r="I21" s="105"/>
    </row>
    <row r="22" spans="2:9" x14ac:dyDescent="0.25">
      <c r="B22" s="89" t="s">
        <v>173</v>
      </c>
      <c r="C22" s="91"/>
      <c r="D22" s="91"/>
      <c r="F22" s="116" t="s">
        <v>172</v>
      </c>
      <c r="G22" s="117">
        <v>476853473.17000002</v>
      </c>
      <c r="H22" s="117">
        <v>476853473.17000002</v>
      </c>
      <c r="I22" s="105"/>
    </row>
    <row r="23" spans="2:9" x14ac:dyDescent="0.25">
      <c r="F23" s="116" t="s">
        <v>173</v>
      </c>
      <c r="G23" s="116"/>
      <c r="H23" s="116"/>
      <c r="I23" s="105"/>
    </row>
  </sheetData>
  <mergeCells count="4">
    <mergeCell ref="B4:D4"/>
    <mergeCell ref="F4:I4"/>
    <mergeCell ref="G6:G7"/>
    <mergeCell ref="H6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10" zoomScale="90" zoomScaleNormal="90" workbookViewId="0">
      <selection activeCell="L35" sqref="L35"/>
    </sheetView>
  </sheetViews>
  <sheetFormatPr defaultRowHeight="15" x14ac:dyDescent="0.25"/>
  <cols>
    <col min="1" max="1" width="89.42578125" bestFit="1" customWidth="1"/>
    <col min="2" max="3" width="9" customWidth="1"/>
    <col min="4" max="4" width="17.28515625" bestFit="1" customWidth="1"/>
    <col min="5" max="5" width="13.5703125" bestFit="1" customWidth="1"/>
    <col min="6" max="7" width="11.42578125" customWidth="1"/>
    <col min="9" max="9" width="61" customWidth="1"/>
    <col min="10" max="11" width="8.7109375" customWidth="1"/>
    <col min="12" max="12" width="17.28515625" bestFit="1" customWidth="1"/>
    <col min="13" max="13" width="14.85546875" bestFit="1" customWidth="1"/>
    <col min="14" max="14" width="22.85546875" bestFit="1" customWidth="1"/>
    <col min="15" max="15" width="7" bestFit="1" customWidth="1"/>
  </cols>
  <sheetData>
    <row r="1" spans="1:15" x14ac:dyDescent="0.25">
      <c r="A1" s="42" t="s">
        <v>29</v>
      </c>
      <c r="B1" s="49"/>
      <c r="C1" s="49"/>
      <c r="D1" s="49"/>
      <c r="E1" s="43"/>
      <c r="F1" s="43"/>
      <c r="G1" s="43"/>
      <c r="I1" s="451" t="s">
        <v>183</v>
      </c>
      <c r="J1" s="458"/>
      <c r="K1" s="458"/>
      <c r="L1" s="458"/>
      <c r="M1" s="452"/>
      <c r="N1" s="452"/>
      <c r="O1" s="452"/>
    </row>
    <row r="2" spans="1:15" ht="15.75" x14ac:dyDescent="0.25">
      <c r="A2" s="44" t="s">
        <v>153</v>
      </c>
      <c r="B2" s="49"/>
      <c r="C2" s="49"/>
      <c r="D2" s="49"/>
      <c r="E2" s="43"/>
      <c r="F2" s="43"/>
      <c r="G2" s="43"/>
      <c r="I2" s="453" t="s">
        <v>998</v>
      </c>
      <c r="J2" s="458"/>
      <c r="K2" s="458"/>
      <c r="L2" s="458"/>
      <c r="M2" s="452"/>
      <c r="N2" s="452"/>
      <c r="O2" s="452"/>
    </row>
    <row r="3" spans="1:15" x14ac:dyDescent="0.25">
      <c r="A3" s="43"/>
      <c r="B3" s="43"/>
      <c r="C3" s="43"/>
      <c r="D3" s="43"/>
      <c r="E3" s="43"/>
      <c r="F3" s="43"/>
      <c r="G3" s="43"/>
      <c r="I3" s="452"/>
      <c r="J3" s="452"/>
      <c r="K3" s="452"/>
      <c r="L3" s="452"/>
      <c r="M3" s="452"/>
      <c r="N3" s="452"/>
      <c r="O3" s="452"/>
    </row>
    <row r="4" spans="1:15" ht="15" customHeight="1" x14ac:dyDescent="0.25">
      <c r="A4" s="50" t="s">
        <v>30</v>
      </c>
      <c r="B4" s="50"/>
      <c r="C4" s="49"/>
      <c r="D4" s="49"/>
      <c r="E4" s="49"/>
      <c r="F4" s="49"/>
      <c r="G4" s="49"/>
      <c r="I4" s="459" t="s">
        <v>30</v>
      </c>
      <c r="J4" s="459"/>
      <c r="K4" s="460"/>
      <c r="L4" s="460"/>
      <c r="M4" s="460"/>
      <c r="N4" s="460"/>
      <c r="O4" s="460"/>
    </row>
    <row r="5" spans="1:15" x14ac:dyDescent="0.25">
      <c r="A5" s="50"/>
      <c r="B5" s="50"/>
      <c r="C5" s="49"/>
      <c r="D5" s="49"/>
      <c r="E5" s="49"/>
      <c r="F5" s="49"/>
      <c r="G5" s="49"/>
      <c r="I5" s="461"/>
      <c r="J5" s="461"/>
      <c r="K5" s="458"/>
      <c r="L5" s="458"/>
      <c r="M5" s="458"/>
      <c r="N5" s="458"/>
      <c r="O5" s="458"/>
    </row>
    <row r="6" spans="1:15" x14ac:dyDescent="0.25">
      <c r="A6" s="51" t="s">
        <v>31</v>
      </c>
      <c r="B6" s="45" t="s">
        <v>32</v>
      </c>
      <c r="C6" s="45"/>
      <c r="D6" s="45" t="s">
        <v>33</v>
      </c>
      <c r="E6" s="45"/>
      <c r="F6" s="45" t="s">
        <v>34</v>
      </c>
      <c r="G6" s="45"/>
      <c r="I6" s="462" t="s">
        <v>31</v>
      </c>
      <c r="J6" s="455" t="s">
        <v>32</v>
      </c>
      <c r="K6" s="455"/>
      <c r="L6" s="455" t="s">
        <v>33</v>
      </c>
      <c r="M6" s="455"/>
      <c r="N6" s="455" t="s">
        <v>34</v>
      </c>
      <c r="O6" s="455"/>
    </row>
    <row r="7" spans="1:15" ht="15" customHeight="1" x14ac:dyDescent="0.25">
      <c r="A7" s="52" t="s">
        <v>125</v>
      </c>
      <c r="B7" s="46" t="s">
        <v>36</v>
      </c>
      <c r="C7" s="46" t="s">
        <v>37</v>
      </c>
      <c r="D7" s="46" t="s">
        <v>36</v>
      </c>
      <c r="E7" s="46" t="s">
        <v>37</v>
      </c>
      <c r="F7" s="46" t="s">
        <v>36</v>
      </c>
      <c r="G7" s="46" t="s">
        <v>37</v>
      </c>
      <c r="I7" s="463" t="s">
        <v>125</v>
      </c>
      <c r="J7" s="456" t="s">
        <v>36</v>
      </c>
      <c r="K7" s="456" t="s">
        <v>37</v>
      </c>
      <c r="L7" s="456" t="s">
        <v>36</v>
      </c>
      <c r="M7" s="456" t="s">
        <v>37</v>
      </c>
      <c r="N7" s="456" t="s">
        <v>36</v>
      </c>
      <c r="O7" s="456" t="s">
        <v>37</v>
      </c>
    </row>
    <row r="8" spans="1:15" x14ac:dyDescent="0.25">
      <c r="A8" s="53"/>
      <c r="B8" s="47"/>
      <c r="C8" s="47"/>
      <c r="D8" s="47"/>
      <c r="E8" s="47"/>
      <c r="F8" s="47"/>
      <c r="G8" s="47"/>
      <c r="I8" s="464"/>
      <c r="J8" s="457"/>
      <c r="K8" s="457"/>
      <c r="L8" s="457"/>
      <c r="M8" s="457"/>
      <c r="N8" s="457"/>
      <c r="O8" s="457"/>
    </row>
    <row r="9" spans="1:15" x14ac:dyDescent="0.25">
      <c r="A9" s="54" t="s">
        <v>126</v>
      </c>
      <c r="B9" s="54"/>
      <c r="C9" s="54"/>
      <c r="D9" s="55">
        <v>30497748.780000001</v>
      </c>
      <c r="E9" s="55">
        <v>30497748.780000001</v>
      </c>
      <c r="F9" s="54"/>
      <c r="G9" s="54"/>
      <c r="I9" s="465" t="s">
        <v>126</v>
      </c>
      <c r="J9" s="465"/>
      <c r="K9" s="465"/>
      <c r="L9" s="466">
        <v>104881835.83</v>
      </c>
      <c r="M9" s="466">
        <v>104881835.83</v>
      </c>
      <c r="N9" s="465"/>
      <c r="O9" s="465"/>
    </row>
    <row r="10" spans="1:15" x14ac:dyDescent="0.25">
      <c r="A10" s="54" t="s">
        <v>127</v>
      </c>
      <c r="B10" s="54"/>
      <c r="C10" s="54"/>
      <c r="D10" s="55">
        <v>13104681.960000001</v>
      </c>
      <c r="E10" s="55">
        <v>13104681.960000001</v>
      </c>
      <c r="F10" s="54"/>
      <c r="G10" s="54"/>
      <c r="I10" s="465" t="s">
        <v>127</v>
      </c>
      <c r="J10" s="465"/>
      <c r="K10" s="465"/>
      <c r="L10" s="466">
        <v>47134278.549999997</v>
      </c>
      <c r="M10" s="466">
        <v>47134278.549999997</v>
      </c>
      <c r="N10" s="465"/>
      <c r="O10" s="465"/>
    </row>
    <row r="11" spans="1:15" x14ac:dyDescent="0.25">
      <c r="A11" s="56" t="s">
        <v>39</v>
      </c>
      <c r="B11" s="56"/>
      <c r="C11" s="56"/>
      <c r="D11" s="57">
        <v>13104681.960000001</v>
      </c>
      <c r="E11" s="56"/>
      <c r="F11" s="56"/>
      <c r="G11" s="56"/>
      <c r="I11" s="467" t="s">
        <v>39</v>
      </c>
      <c r="J11" s="467"/>
      <c r="K11" s="467"/>
      <c r="L11" s="468">
        <v>47134278.549999997</v>
      </c>
      <c r="M11" s="467"/>
      <c r="N11" s="467"/>
      <c r="O11" s="467"/>
    </row>
    <row r="12" spans="1:15" x14ac:dyDescent="0.25">
      <c r="A12" s="56" t="s">
        <v>128</v>
      </c>
      <c r="B12" s="56"/>
      <c r="C12" s="56"/>
      <c r="D12" s="56"/>
      <c r="E12" s="57">
        <v>126477</v>
      </c>
      <c r="F12" s="56"/>
      <c r="G12" s="56"/>
      <c r="I12" s="467" t="s">
        <v>128</v>
      </c>
      <c r="J12" s="467"/>
      <c r="K12" s="467"/>
      <c r="L12" s="467"/>
      <c r="M12" s="468">
        <v>139524</v>
      </c>
      <c r="N12" s="467"/>
      <c r="O12" s="467"/>
    </row>
    <row r="13" spans="1:15" x14ac:dyDescent="0.25">
      <c r="A13" s="56" t="s">
        <v>142</v>
      </c>
      <c r="B13" s="56"/>
      <c r="C13" s="56"/>
      <c r="D13" s="56"/>
      <c r="E13" s="57">
        <v>1984.13</v>
      </c>
      <c r="F13" s="56"/>
      <c r="G13" s="56"/>
      <c r="I13" s="467" t="s">
        <v>157</v>
      </c>
      <c r="J13" s="467"/>
      <c r="K13" s="467"/>
      <c r="L13" s="467"/>
      <c r="M13" s="469">
        <v>704.53</v>
      </c>
      <c r="N13" s="467"/>
      <c r="O13" s="467"/>
    </row>
    <row r="14" spans="1:15" x14ac:dyDescent="0.25">
      <c r="A14" s="56" t="s">
        <v>129</v>
      </c>
      <c r="B14" s="56"/>
      <c r="C14" s="56"/>
      <c r="D14" s="56"/>
      <c r="E14" s="57">
        <v>40113.17</v>
      </c>
      <c r="F14" s="56"/>
      <c r="G14" s="56"/>
      <c r="I14" s="467" t="s">
        <v>129</v>
      </c>
      <c r="J14" s="467"/>
      <c r="K14" s="467"/>
      <c r="L14" s="467"/>
      <c r="M14" s="468">
        <v>666079.65</v>
      </c>
      <c r="N14" s="467"/>
      <c r="O14" s="467"/>
    </row>
    <row r="15" spans="1:15" x14ac:dyDescent="0.25">
      <c r="A15" s="56" t="s">
        <v>130</v>
      </c>
      <c r="B15" s="56"/>
      <c r="C15" s="56"/>
      <c r="D15" s="56"/>
      <c r="E15" s="57">
        <v>12276525.98</v>
      </c>
      <c r="F15" s="56"/>
      <c r="G15" s="56"/>
      <c r="I15" s="467" t="s">
        <v>130</v>
      </c>
      <c r="J15" s="467"/>
      <c r="K15" s="467"/>
      <c r="L15" s="467"/>
      <c r="M15" s="468">
        <v>35155509.469999999</v>
      </c>
      <c r="N15" s="467"/>
      <c r="O15" s="467"/>
    </row>
    <row r="16" spans="1:15" x14ac:dyDescent="0.25">
      <c r="A16" s="56" t="s">
        <v>147</v>
      </c>
      <c r="B16" s="56"/>
      <c r="C16" s="56"/>
      <c r="D16" s="56"/>
      <c r="E16" s="58">
        <v>40</v>
      </c>
      <c r="F16" s="56"/>
      <c r="G16" s="56"/>
      <c r="I16" s="467" t="s">
        <v>131</v>
      </c>
      <c r="J16" s="467"/>
      <c r="K16" s="467"/>
      <c r="L16" s="467"/>
      <c r="M16" s="468">
        <v>6555977.46</v>
      </c>
      <c r="N16" s="467"/>
      <c r="O16" s="467"/>
    </row>
    <row r="17" spans="1:15" x14ac:dyDescent="0.25">
      <c r="A17" s="56" t="s">
        <v>131</v>
      </c>
      <c r="B17" s="56"/>
      <c r="C17" s="56"/>
      <c r="D17" s="56"/>
      <c r="E17" s="57">
        <v>141410.72</v>
      </c>
      <c r="F17" s="56"/>
      <c r="G17" s="56"/>
      <c r="I17" s="467" t="s">
        <v>132</v>
      </c>
      <c r="J17" s="467"/>
      <c r="K17" s="467"/>
      <c r="L17" s="467"/>
      <c r="M17" s="468">
        <v>309181.12</v>
      </c>
      <c r="N17" s="467"/>
      <c r="O17" s="467"/>
    </row>
    <row r="18" spans="1:15" x14ac:dyDescent="0.25">
      <c r="A18" s="56" t="s">
        <v>132</v>
      </c>
      <c r="B18" s="56"/>
      <c r="C18" s="56"/>
      <c r="D18" s="56"/>
      <c r="E18" s="57">
        <v>9675.0499999999993</v>
      </c>
      <c r="F18" s="56"/>
      <c r="G18" s="56"/>
      <c r="I18" s="467" t="s">
        <v>134</v>
      </c>
      <c r="J18" s="467"/>
      <c r="K18" s="467"/>
      <c r="L18" s="467"/>
      <c r="M18" s="468">
        <v>245148.19</v>
      </c>
      <c r="N18" s="467"/>
      <c r="O18" s="467"/>
    </row>
    <row r="19" spans="1:15" x14ac:dyDescent="0.25">
      <c r="A19" s="56" t="s">
        <v>134</v>
      </c>
      <c r="B19" s="56"/>
      <c r="C19" s="56"/>
      <c r="D19" s="56"/>
      <c r="E19" s="57">
        <v>270107.73</v>
      </c>
      <c r="F19" s="56"/>
      <c r="G19" s="56"/>
      <c r="I19" s="467" t="s">
        <v>135</v>
      </c>
      <c r="J19" s="467"/>
      <c r="K19" s="467"/>
      <c r="L19" s="467"/>
      <c r="M19" s="468">
        <v>4062154.13</v>
      </c>
      <c r="N19" s="467"/>
      <c r="O19" s="467"/>
    </row>
    <row r="20" spans="1:15" x14ac:dyDescent="0.25">
      <c r="A20" s="56" t="s">
        <v>154</v>
      </c>
      <c r="B20" s="56"/>
      <c r="C20" s="56"/>
      <c r="D20" s="56"/>
      <c r="E20" s="58">
        <v>459</v>
      </c>
      <c r="F20" s="56"/>
      <c r="G20" s="56"/>
      <c r="I20" s="465" t="s">
        <v>136</v>
      </c>
      <c r="J20" s="465"/>
      <c r="K20" s="465"/>
      <c r="L20" s="466">
        <v>10613278.73</v>
      </c>
      <c r="M20" s="466">
        <v>10613278.73</v>
      </c>
      <c r="N20" s="465"/>
      <c r="O20" s="465"/>
    </row>
    <row r="21" spans="1:15" x14ac:dyDescent="0.25">
      <c r="A21" s="56" t="s">
        <v>135</v>
      </c>
      <c r="B21" s="56"/>
      <c r="C21" s="56"/>
      <c r="D21" s="56"/>
      <c r="E21" s="57">
        <v>237889.18</v>
      </c>
      <c r="F21" s="56"/>
      <c r="G21" s="56"/>
      <c r="I21" s="467" t="s">
        <v>39</v>
      </c>
      <c r="J21" s="467"/>
      <c r="K21" s="467"/>
      <c r="L21" s="467"/>
      <c r="M21" s="468">
        <v>10613278.73</v>
      </c>
      <c r="N21" s="467"/>
      <c r="O21" s="467"/>
    </row>
    <row r="22" spans="1:15" x14ac:dyDescent="0.25">
      <c r="A22" s="54" t="s">
        <v>136</v>
      </c>
      <c r="B22" s="54"/>
      <c r="C22" s="54"/>
      <c r="D22" s="55">
        <v>4288384.8600000003</v>
      </c>
      <c r="E22" s="55">
        <v>4288384.8600000003</v>
      </c>
      <c r="F22" s="54"/>
      <c r="G22" s="54"/>
      <c r="I22" s="467" t="s">
        <v>999</v>
      </c>
      <c r="J22" s="467"/>
      <c r="K22" s="467"/>
      <c r="L22" s="468">
        <v>271000</v>
      </c>
      <c r="M22" s="467"/>
      <c r="N22" s="467"/>
      <c r="O22" s="467"/>
    </row>
    <row r="23" spans="1:15" x14ac:dyDescent="0.25">
      <c r="A23" s="56" t="s">
        <v>39</v>
      </c>
      <c r="B23" s="56"/>
      <c r="C23" s="56"/>
      <c r="D23" s="56"/>
      <c r="E23" s="57">
        <v>4288384.8600000003</v>
      </c>
      <c r="F23" s="56"/>
      <c r="G23" s="56"/>
      <c r="I23" s="467" t="s">
        <v>128</v>
      </c>
      <c r="J23" s="467"/>
      <c r="K23" s="467"/>
      <c r="L23" s="468">
        <v>439733</v>
      </c>
      <c r="M23" s="467"/>
      <c r="N23" s="467"/>
      <c r="O23" s="467"/>
    </row>
    <row r="24" spans="1:15" x14ac:dyDescent="0.25">
      <c r="A24" s="56" t="s">
        <v>155</v>
      </c>
      <c r="B24" s="56"/>
      <c r="C24" s="56"/>
      <c r="D24" s="57">
        <v>50000</v>
      </c>
      <c r="E24" s="56"/>
      <c r="F24" s="56"/>
      <c r="G24" s="56"/>
      <c r="I24" s="467" t="s">
        <v>137</v>
      </c>
      <c r="J24" s="467"/>
      <c r="K24" s="467"/>
      <c r="L24" s="468">
        <v>5000</v>
      </c>
      <c r="M24" s="467"/>
      <c r="N24" s="467"/>
      <c r="O24" s="467"/>
    </row>
    <row r="25" spans="1:15" x14ac:dyDescent="0.25">
      <c r="A25" s="56" t="s">
        <v>128</v>
      </c>
      <c r="B25" s="56"/>
      <c r="C25" s="56"/>
      <c r="D25" s="57">
        <v>265447</v>
      </c>
      <c r="E25" s="56"/>
      <c r="F25" s="56"/>
      <c r="G25" s="56"/>
      <c r="I25" s="467" t="s">
        <v>138</v>
      </c>
      <c r="J25" s="467"/>
      <c r="K25" s="467"/>
      <c r="L25" s="468">
        <v>695447</v>
      </c>
      <c r="M25" s="467"/>
      <c r="N25" s="467"/>
      <c r="O25" s="467"/>
    </row>
    <row r="26" spans="1:15" x14ac:dyDescent="0.25">
      <c r="A26" s="56" t="s">
        <v>137</v>
      </c>
      <c r="B26" s="56"/>
      <c r="C26" s="56"/>
      <c r="D26" s="57">
        <v>15000</v>
      </c>
      <c r="E26" s="56"/>
      <c r="F26" s="56"/>
      <c r="G26" s="56"/>
      <c r="I26" s="467" t="s">
        <v>139</v>
      </c>
      <c r="J26" s="467"/>
      <c r="K26" s="467"/>
      <c r="L26" s="468">
        <v>368000</v>
      </c>
      <c r="M26" s="467"/>
      <c r="N26" s="467"/>
      <c r="O26" s="467"/>
    </row>
    <row r="27" spans="1:15" x14ac:dyDescent="0.25">
      <c r="A27" s="56" t="s">
        <v>138</v>
      </c>
      <c r="B27" s="56"/>
      <c r="C27" s="56"/>
      <c r="D27" s="57">
        <v>668999</v>
      </c>
      <c r="E27" s="56"/>
      <c r="F27" s="56"/>
      <c r="G27" s="56"/>
      <c r="I27" s="467" t="s">
        <v>140</v>
      </c>
      <c r="J27" s="467"/>
      <c r="K27" s="467"/>
      <c r="L27" s="468">
        <v>2675.21</v>
      </c>
      <c r="M27" s="467"/>
      <c r="N27" s="467"/>
      <c r="O27" s="467"/>
    </row>
    <row r="28" spans="1:15" x14ac:dyDescent="0.25">
      <c r="A28" s="56" t="s">
        <v>139</v>
      </c>
      <c r="B28" s="56"/>
      <c r="C28" s="56"/>
      <c r="D28" s="57">
        <v>280000</v>
      </c>
      <c r="E28" s="56"/>
      <c r="F28" s="56"/>
      <c r="G28" s="56"/>
      <c r="I28" s="467" t="s">
        <v>141</v>
      </c>
      <c r="J28" s="467"/>
      <c r="K28" s="467"/>
      <c r="L28" s="468">
        <v>8166.67</v>
      </c>
      <c r="M28" s="467"/>
      <c r="N28" s="467"/>
      <c r="O28" s="467"/>
    </row>
    <row r="29" spans="1:15" x14ac:dyDescent="0.25">
      <c r="A29" s="56" t="s">
        <v>140</v>
      </c>
      <c r="B29" s="56"/>
      <c r="C29" s="56"/>
      <c r="D29" s="57">
        <v>4572.3</v>
      </c>
      <c r="E29" s="56"/>
      <c r="F29" s="56"/>
      <c r="G29" s="56"/>
      <c r="I29" s="467" t="s">
        <v>142</v>
      </c>
      <c r="J29" s="467"/>
      <c r="K29" s="467"/>
      <c r="L29" s="468">
        <v>31523.81</v>
      </c>
      <c r="M29" s="467"/>
      <c r="N29" s="467"/>
      <c r="O29" s="467"/>
    </row>
    <row r="30" spans="1:15" x14ac:dyDescent="0.25">
      <c r="A30" s="56" t="s">
        <v>141</v>
      </c>
      <c r="B30" s="56"/>
      <c r="C30" s="56"/>
      <c r="D30" s="57">
        <v>6507</v>
      </c>
      <c r="E30" s="56"/>
      <c r="F30" s="56"/>
      <c r="G30" s="56"/>
      <c r="I30" s="467" t="s">
        <v>143</v>
      </c>
      <c r="J30" s="467"/>
      <c r="K30" s="467"/>
      <c r="L30" s="468">
        <v>398162</v>
      </c>
      <c r="M30" s="467"/>
      <c r="N30" s="467"/>
      <c r="O30" s="467"/>
    </row>
    <row r="31" spans="1:15" x14ac:dyDescent="0.25">
      <c r="A31" s="56" t="s">
        <v>142</v>
      </c>
      <c r="B31" s="56"/>
      <c r="C31" s="56"/>
      <c r="D31" s="57">
        <v>16128.41</v>
      </c>
      <c r="E31" s="56"/>
      <c r="F31" s="57"/>
      <c r="G31" s="56"/>
      <c r="I31" s="467" t="s">
        <v>144</v>
      </c>
      <c r="J31" s="467"/>
      <c r="K31" s="467"/>
      <c r="L31" s="468">
        <v>100951.09</v>
      </c>
      <c r="M31" s="467"/>
      <c r="N31" s="467"/>
      <c r="O31" s="467"/>
    </row>
    <row r="32" spans="1:15" x14ac:dyDescent="0.25">
      <c r="A32" s="56" t="s">
        <v>143</v>
      </c>
      <c r="B32" s="56"/>
      <c r="C32" s="56"/>
      <c r="D32" s="57">
        <v>425247</v>
      </c>
      <c r="E32" s="56"/>
      <c r="F32" s="56"/>
      <c r="G32" s="56"/>
      <c r="I32" s="467" t="s">
        <v>145</v>
      </c>
      <c r="J32" s="467"/>
      <c r="K32" s="467"/>
      <c r="L32" s="468">
        <v>61904.18</v>
      </c>
      <c r="M32" s="467"/>
      <c r="N32" s="467"/>
      <c r="O32" s="467"/>
    </row>
    <row r="33" spans="1:15" x14ac:dyDescent="0.25">
      <c r="A33" s="56" t="s">
        <v>156</v>
      </c>
      <c r="B33" s="56"/>
      <c r="C33" s="56"/>
      <c r="D33" s="57">
        <v>13007.1</v>
      </c>
      <c r="E33" s="56"/>
      <c r="F33" s="56"/>
      <c r="G33" s="56"/>
      <c r="I33" s="467" t="s">
        <v>146</v>
      </c>
      <c r="J33" s="467"/>
      <c r="K33" s="467"/>
      <c r="L33" s="468">
        <v>40833.33</v>
      </c>
      <c r="M33" s="467"/>
      <c r="N33" s="467"/>
      <c r="O33" s="467"/>
    </row>
    <row r="34" spans="1:15" x14ac:dyDescent="0.25">
      <c r="A34" s="56" t="s">
        <v>157</v>
      </c>
      <c r="B34" s="56"/>
      <c r="C34" s="56"/>
      <c r="D34" s="57">
        <v>39490.199999999997</v>
      </c>
      <c r="E34" s="56"/>
      <c r="F34" s="56"/>
      <c r="G34" s="56"/>
      <c r="I34" s="467" t="s">
        <v>147</v>
      </c>
      <c r="J34" s="467"/>
      <c r="K34" s="467"/>
      <c r="L34" s="468">
        <v>1200619.42</v>
      </c>
      <c r="M34" s="467"/>
      <c r="N34" s="467"/>
      <c r="O34" s="467"/>
    </row>
    <row r="35" spans="1:15" x14ac:dyDescent="0.25">
      <c r="A35" s="56" t="s">
        <v>144</v>
      </c>
      <c r="B35" s="56"/>
      <c r="C35" s="56"/>
      <c r="D35" s="57">
        <v>150623.60999999999</v>
      </c>
      <c r="E35" s="56"/>
      <c r="F35" s="56"/>
      <c r="G35" s="56"/>
      <c r="I35" s="471" t="s">
        <v>131</v>
      </c>
      <c r="J35" s="467"/>
      <c r="K35" s="467"/>
      <c r="L35" s="472">
        <v>5853046.1399999997</v>
      </c>
      <c r="M35" s="467"/>
      <c r="N35" s="467"/>
      <c r="O35" s="467"/>
    </row>
    <row r="36" spans="1:15" x14ac:dyDescent="0.25">
      <c r="A36" s="56" t="s">
        <v>145</v>
      </c>
      <c r="B36" s="56"/>
      <c r="C36" s="56"/>
      <c r="D36" s="57">
        <v>61148.77</v>
      </c>
      <c r="E36" s="56"/>
      <c r="F36" s="56"/>
      <c r="G36" s="56"/>
      <c r="I36" s="467" t="s">
        <v>132</v>
      </c>
      <c r="J36" s="467"/>
      <c r="K36" s="467"/>
      <c r="L36" s="468">
        <v>5464.64</v>
      </c>
      <c r="M36" s="467"/>
      <c r="N36" s="467"/>
      <c r="O36" s="467"/>
    </row>
    <row r="37" spans="1:15" x14ac:dyDescent="0.25">
      <c r="A37" s="56" t="s">
        <v>146</v>
      </c>
      <c r="B37" s="56"/>
      <c r="C37" s="56"/>
      <c r="D37" s="57">
        <v>32535</v>
      </c>
      <c r="E37" s="56"/>
      <c r="F37" s="56"/>
      <c r="G37" s="56"/>
      <c r="I37" s="467" t="s">
        <v>133</v>
      </c>
      <c r="J37" s="467"/>
      <c r="K37" s="467"/>
      <c r="L37" s="468">
        <v>13043.88</v>
      </c>
      <c r="M37" s="467"/>
      <c r="N37" s="467"/>
      <c r="O37" s="467"/>
    </row>
    <row r="38" spans="1:15" x14ac:dyDescent="0.25">
      <c r="A38" s="56" t="s">
        <v>147</v>
      </c>
      <c r="B38" s="56"/>
      <c r="C38" s="56"/>
      <c r="D38" s="57">
        <v>1173162.18</v>
      </c>
      <c r="E38" s="56"/>
      <c r="F38" s="56"/>
      <c r="G38" s="56"/>
      <c r="I38" s="467" t="s">
        <v>148</v>
      </c>
      <c r="J38" s="467"/>
      <c r="K38" s="467"/>
      <c r="L38" s="468">
        <v>8220.57</v>
      </c>
      <c r="M38" s="467"/>
      <c r="N38" s="467"/>
      <c r="O38" s="467"/>
    </row>
    <row r="39" spans="1:15" x14ac:dyDescent="0.25">
      <c r="A39" s="60" t="s">
        <v>131</v>
      </c>
      <c r="B39" s="56"/>
      <c r="C39" s="56"/>
      <c r="D39" s="61">
        <v>39221.5</v>
      </c>
      <c r="E39" s="56"/>
      <c r="F39" s="56"/>
      <c r="G39" s="56"/>
      <c r="I39" s="467" t="s">
        <v>149</v>
      </c>
      <c r="J39" s="467"/>
      <c r="K39" s="467"/>
      <c r="L39" s="468">
        <v>73495.460000000006</v>
      </c>
      <c r="M39" s="467"/>
      <c r="N39" s="467"/>
      <c r="O39" s="467"/>
    </row>
    <row r="40" spans="1:15" x14ac:dyDescent="0.25">
      <c r="A40" s="56" t="s">
        <v>133</v>
      </c>
      <c r="B40" s="56"/>
      <c r="C40" s="56"/>
      <c r="D40" s="57">
        <v>3643.63</v>
      </c>
      <c r="E40" s="56"/>
      <c r="F40" s="56"/>
      <c r="G40" s="56"/>
      <c r="I40" s="467" t="s">
        <v>150</v>
      </c>
      <c r="J40" s="467"/>
      <c r="K40" s="467"/>
      <c r="L40" s="468">
        <v>91509.73</v>
      </c>
      <c r="M40" s="467"/>
      <c r="N40" s="467"/>
      <c r="O40" s="467"/>
    </row>
    <row r="41" spans="1:15" x14ac:dyDescent="0.25">
      <c r="A41" s="56" t="s">
        <v>148</v>
      </c>
      <c r="B41" s="56"/>
      <c r="C41" s="56"/>
      <c r="D41" s="57">
        <v>44722.55</v>
      </c>
      <c r="E41" s="56"/>
      <c r="F41" s="56"/>
      <c r="G41" s="56"/>
      <c r="I41" s="467" t="s">
        <v>151</v>
      </c>
      <c r="J41" s="467"/>
      <c r="K41" s="467"/>
      <c r="L41" s="468">
        <v>394482.6</v>
      </c>
      <c r="M41" s="467"/>
      <c r="N41" s="467"/>
      <c r="O41" s="467"/>
    </row>
    <row r="42" spans="1:15" x14ac:dyDescent="0.25">
      <c r="A42" s="56" t="s">
        <v>149</v>
      </c>
      <c r="B42" s="56"/>
      <c r="C42" s="56"/>
      <c r="D42" s="57">
        <v>57180.66</v>
      </c>
      <c r="E42" s="56"/>
      <c r="F42" s="56"/>
      <c r="G42" s="56"/>
      <c r="I42" s="467" t="s">
        <v>85</v>
      </c>
      <c r="J42" s="467"/>
      <c r="K42" s="467"/>
      <c r="L42" s="468">
        <v>550000</v>
      </c>
      <c r="M42" s="467"/>
      <c r="N42" s="467"/>
      <c r="O42" s="467"/>
    </row>
    <row r="43" spans="1:15" x14ac:dyDescent="0.25">
      <c r="A43" s="56" t="s">
        <v>150</v>
      </c>
      <c r="B43" s="56"/>
      <c r="C43" s="56"/>
      <c r="D43" s="57">
        <v>74767.759999999995</v>
      </c>
      <c r="E43" s="56"/>
      <c r="F43" s="56"/>
      <c r="G43" s="56"/>
      <c r="I43" s="465" t="s">
        <v>152</v>
      </c>
      <c r="J43" s="465"/>
      <c r="K43" s="465"/>
      <c r="L43" s="466">
        <v>47134278.549999997</v>
      </c>
      <c r="M43" s="466">
        <v>47134278.549999997</v>
      </c>
      <c r="N43" s="465"/>
      <c r="O43" s="465"/>
    </row>
    <row r="44" spans="1:15" x14ac:dyDescent="0.25">
      <c r="A44" s="56" t="s">
        <v>151</v>
      </c>
      <c r="B44" s="56"/>
      <c r="C44" s="56"/>
      <c r="D44" s="57">
        <v>366515.71</v>
      </c>
      <c r="E44" s="56"/>
      <c r="F44" s="56"/>
      <c r="G44" s="56"/>
      <c r="I44" s="467" t="s">
        <v>39</v>
      </c>
      <c r="J44" s="467"/>
      <c r="K44" s="467"/>
      <c r="L44" s="468">
        <v>47134278.549999997</v>
      </c>
      <c r="M44" s="468">
        <v>47134278.549999997</v>
      </c>
      <c r="N44" s="467"/>
      <c r="O44" s="467"/>
    </row>
    <row r="45" spans="1:15" x14ac:dyDescent="0.25">
      <c r="A45" s="56" t="s">
        <v>154</v>
      </c>
      <c r="B45" s="56"/>
      <c r="C45" s="56"/>
      <c r="D45" s="58">
        <v>465.48</v>
      </c>
      <c r="E45" s="56"/>
      <c r="F45" s="56"/>
      <c r="G45" s="56"/>
      <c r="I45" s="454" t="s">
        <v>87</v>
      </c>
      <c r="J45" s="454"/>
      <c r="K45" s="454"/>
      <c r="L45" s="470">
        <v>104881835.83</v>
      </c>
      <c r="M45" s="470">
        <v>104881835.83</v>
      </c>
      <c r="N45" s="454"/>
      <c r="O45" s="454"/>
    </row>
    <row r="46" spans="1:15" x14ac:dyDescent="0.25">
      <c r="A46" s="56" t="s">
        <v>85</v>
      </c>
      <c r="B46" s="56"/>
      <c r="C46" s="56"/>
      <c r="D46" s="57">
        <v>500000</v>
      </c>
      <c r="E46" s="56"/>
      <c r="F46" s="56"/>
      <c r="G46" s="56"/>
    </row>
    <row r="47" spans="1:15" x14ac:dyDescent="0.25">
      <c r="A47" s="54" t="s">
        <v>152</v>
      </c>
      <c r="B47" s="54"/>
      <c r="C47" s="54"/>
      <c r="D47" s="55">
        <v>13104681.960000001</v>
      </c>
      <c r="E47" s="55">
        <v>13104681.960000001</v>
      </c>
      <c r="F47" s="54"/>
      <c r="G47" s="54"/>
    </row>
    <row r="48" spans="1:15" x14ac:dyDescent="0.25">
      <c r="A48" s="56" t="s">
        <v>39</v>
      </c>
      <c r="B48" s="56"/>
      <c r="C48" s="56"/>
      <c r="D48" s="57">
        <v>13104681.960000001</v>
      </c>
      <c r="E48" s="57">
        <v>13104681.960000001</v>
      </c>
      <c r="F48" s="56"/>
      <c r="G48" s="56"/>
    </row>
    <row r="49" spans="1:7" x14ac:dyDescent="0.25">
      <c r="A49" s="48" t="s">
        <v>87</v>
      </c>
      <c r="B49" s="48"/>
      <c r="C49" s="48"/>
      <c r="D49" s="59">
        <v>30497748.780000001</v>
      </c>
      <c r="E49" s="59">
        <v>30497748.780000001</v>
      </c>
      <c r="F49" s="48"/>
      <c r="G49" s="48"/>
    </row>
  </sheetData>
  <autoFilter ref="A8:G4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="90" zoomScaleNormal="90" workbookViewId="0">
      <selection activeCell="A43" sqref="A43"/>
    </sheetView>
  </sheetViews>
  <sheetFormatPr defaultRowHeight="15" x14ac:dyDescent="0.25"/>
  <cols>
    <col min="1" max="1" width="65.28515625" bestFit="1" customWidth="1"/>
    <col min="4" max="4" width="17.28515625" bestFit="1" customWidth="1"/>
    <col min="5" max="5" width="13.5703125" bestFit="1" customWidth="1"/>
    <col min="9" max="9" width="64.85546875" bestFit="1" customWidth="1"/>
    <col min="10" max="11" width="8.5703125" customWidth="1"/>
    <col min="12" max="12" width="17.42578125" style="21" bestFit="1" customWidth="1"/>
    <col min="13" max="13" width="15" style="21" bestFit="1" customWidth="1"/>
    <col min="14" max="15" width="11.7109375" customWidth="1"/>
  </cols>
  <sheetData>
    <row r="1" spans="1:15" x14ac:dyDescent="0.25">
      <c r="A1" s="22" t="s">
        <v>29</v>
      </c>
      <c r="B1" s="29"/>
      <c r="C1" s="29"/>
      <c r="D1" s="29"/>
      <c r="E1" s="23"/>
      <c r="F1" s="23"/>
      <c r="G1" s="23"/>
      <c r="I1" s="22" t="s">
        <v>183</v>
      </c>
      <c r="J1" s="29"/>
      <c r="K1" s="29"/>
      <c r="L1" s="135"/>
      <c r="M1" s="135"/>
      <c r="N1" s="23"/>
      <c r="O1" s="23"/>
    </row>
    <row r="2" spans="1:15" ht="15.75" x14ac:dyDescent="0.25">
      <c r="A2" s="24" t="s">
        <v>88</v>
      </c>
      <c r="B2" s="29"/>
      <c r="C2" s="29"/>
      <c r="D2" s="29"/>
      <c r="E2" s="23"/>
      <c r="F2" s="23"/>
      <c r="G2" s="23"/>
      <c r="I2" s="24" t="s">
        <v>189</v>
      </c>
      <c r="J2" s="29"/>
      <c r="K2" s="29"/>
      <c r="L2" s="186">
        <f>L10</f>
        <v>32538.57</v>
      </c>
      <c r="M2" s="186" t="s">
        <v>90</v>
      </c>
      <c r="N2" s="23"/>
      <c r="O2" s="23"/>
    </row>
    <row r="3" spans="1:15" x14ac:dyDescent="0.25">
      <c r="A3" s="23"/>
      <c r="B3" s="23"/>
      <c r="C3" s="23"/>
      <c r="D3" s="23"/>
      <c r="E3" s="23"/>
      <c r="F3" s="23"/>
      <c r="G3" s="23"/>
      <c r="I3" s="23"/>
      <c r="J3" s="23"/>
      <c r="K3" s="23"/>
      <c r="L3" s="187">
        <f>L13+L16+L17+L30+L31+L37+L38</f>
        <v>21695439.180000003</v>
      </c>
      <c r="M3" s="135"/>
      <c r="N3" s="23"/>
      <c r="O3" s="23"/>
    </row>
    <row r="4" spans="1:15" ht="15" customHeight="1" x14ac:dyDescent="0.25">
      <c r="A4" s="30" t="s">
        <v>30</v>
      </c>
      <c r="B4" s="30"/>
      <c r="C4" s="31"/>
      <c r="D4" s="95">
        <f>D13+D15+D16+D33+D34+D42+D43</f>
        <v>19898475.009999998</v>
      </c>
      <c r="E4" s="31"/>
      <c r="F4" s="31"/>
      <c r="G4" s="31"/>
      <c r="I4" s="30" t="s">
        <v>30</v>
      </c>
      <c r="J4" s="30"/>
      <c r="K4" s="31"/>
      <c r="L4" s="136"/>
      <c r="M4" s="136"/>
      <c r="N4" s="31"/>
      <c r="O4" s="31"/>
    </row>
    <row r="5" spans="1:15" x14ac:dyDescent="0.25">
      <c r="A5" s="32"/>
      <c r="B5" s="32"/>
      <c r="C5" s="29"/>
      <c r="D5" s="29"/>
      <c r="E5" s="29"/>
      <c r="F5" s="29"/>
      <c r="G5" s="29"/>
      <c r="I5" s="32"/>
      <c r="J5" s="32"/>
      <c r="K5" s="29"/>
      <c r="L5" s="135"/>
      <c r="M5" s="135"/>
      <c r="N5" s="29"/>
      <c r="O5" s="29"/>
    </row>
    <row r="6" spans="1:15" x14ac:dyDescent="0.25">
      <c r="A6" s="33" t="s">
        <v>31</v>
      </c>
      <c r="B6" s="26" t="s">
        <v>32</v>
      </c>
      <c r="C6" s="26"/>
      <c r="D6" s="26" t="s">
        <v>33</v>
      </c>
      <c r="E6" s="26"/>
      <c r="F6" s="26" t="s">
        <v>34</v>
      </c>
      <c r="G6" s="26"/>
      <c r="I6" s="33" t="s">
        <v>31</v>
      </c>
      <c r="J6" s="26" t="s">
        <v>32</v>
      </c>
      <c r="K6" s="26"/>
      <c r="L6" s="141" t="s">
        <v>33</v>
      </c>
      <c r="M6" s="141"/>
      <c r="N6" s="26" t="s">
        <v>34</v>
      </c>
      <c r="O6" s="26"/>
    </row>
    <row r="7" spans="1:15" ht="15" customHeight="1" x14ac:dyDescent="0.25">
      <c r="A7" s="34" t="s">
        <v>35</v>
      </c>
      <c r="B7" s="27" t="s">
        <v>36</v>
      </c>
      <c r="C7" s="27" t="s">
        <v>37</v>
      </c>
      <c r="D7" s="27" t="s">
        <v>36</v>
      </c>
      <c r="E7" s="27" t="s">
        <v>37</v>
      </c>
      <c r="F7" s="27" t="s">
        <v>36</v>
      </c>
      <c r="G7" s="27" t="s">
        <v>37</v>
      </c>
      <c r="I7" s="34" t="s">
        <v>35</v>
      </c>
      <c r="J7" s="27" t="s">
        <v>36</v>
      </c>
      <c r="K7" s="27" t="s">
        <v>37</v>
      </c>
      <c r="L7" s="142" t="s">
        <v>36</v>
      </c>
      <c r="M7" s="142" t="s">
        <v>37</v>
      </c>
      <c r="N7" s="27" t="s">
        <v>36</v>
      </c>
      <c r="O7" s="27" t="s">
        <v>37</v>
      </c>
    </row>
    <row r="8" spans="1:15" x14ac:dyDescent="0.25">
      <c r="A8" s="35"/>
      <c r="B8" s="28"/>
      <c r="C8" s="28"/>
      <c r="D8" s="28"/>
      <c r="E8" s="28"/>
      <c r="F8" s="28"/>
      <c r="G8" s="28"/>
      <c r="I8" s="35"/>
      <c r="J8" s="28"/>
      <c r="K8" s="28"/>
      <c r="L8" s="143"/>
      <c r="M8" s="143"/>
      <c r="N8" s="28"/>
      <c r="O8" s="28"/>
    </row>
    <row r="9" spans="1:15" x14ac:dyDescent="0.25">
      <c r="A9" s="36" t="s">
        <v>89</v>
      </c>
      <c r="B9" s="36"/>
      <c r="C9" s="36"/>
      <c r="D9" s="37">
        <v>35714739.409999996</v>
      </c>
      <c r="E9" s="37">
        <v>35714739.409999996</v>
      </c>
      <c r="F9" s="36"/>
      <c r="G9" s="36"/>
      <c r="I9" s="36" t="s">
        <v>89</v>
      </c>
      <c r="J9" s="36"/>
      <c r="K9" s="36"/>
      <c r="L9" s="144">
        <v>37268528.710000001</v>
      </c>
      <c r="M9" s="144">
        <v>37268528.710000001</v>
      </c>
      <c r="N9" s="36"/>
      <c r="O9" s="36"/>
    </row>
    <row r="10" spans="1:15" x14ac:dyDescent="0.25">
      <c r="A10" s="185" t="s">
        <v>90</v>
      </c>
      <c r="B10" s="38"/>
      <c r="C10" s="38"/>
      <c r="D10" s="184">
        <v>76519.600000000006</v>
      </c>
      <c r="E10" s="39">
        <v>76519.600000000006</v>
      </c>
      <c r="F10" s="38"/>
      <c r="G10" s="38"/>
      <c r="I10" s="185" t="s">
        <v>90</v>
      </c>
      <c r="J10" s="38"/>
      <c r="K10" s="38"/>
      <c r="L10" s="186">
        <v>32538.57</v>
      </c>
      <c r="M10" s="145">
        <v>32538.57</v>
      </c>
      <c r="N10" s="38"/>
      <c r="O10" s="38"/>
    </row>
    <row r="11" spans="1:15" x14ac:dyDescent="0.25">
      <c r="A11" s="38" t="s">
        <v>91</v>
      </c>
      <c r="B11" s="38"/>
      <c r="C11" s="38"/>
      <c r="D11" s="39">
        <v>489709.04</v>
      </c>
      <c r="E11" s="39">
        <v>489709.04</v>
      </c>
      <c r="F11" s="38"/>
      <c r="G11" s="38"/>
      <c r="I11" s="38" t="s">
        <v>91</v>
      </c>
      <c r="J11" s="38"/>
      <c r="K11" s="38"/>
      <c r="L11" s="145">
        <v>528000</v>
      </c>
      <c r="M11" s="145">
        <v>528000</v>
      </c>
      <c r="N11" s="38"/>
      <c r="O11" s="38"/>
    </row>
    <row r="12" spans="1:15" x14ac:dyDescent="0.25">
      <c r="A12" s="38" t="s">
        <v>92</v>
      </c>
      <c r="B12" s="38"/>
      <c r="C12" s="38"/>
      <c r="D12" s="39">
        <v>105000</v>
      </c>
      <c r="E12" s="39">
        <v>105000</v>
      </c>
      <c r="F12" s="38"/>
      <c r="G12" s="38"/>
      <c r="I12" s="38" t="s">
        <v>92</v>
      </c>
      <c r="J12" s="38"/>
      <c r="K12" s="38"/>
      <c r="L12" s="145">
        <v>115000</v>
      </c>
      <c r="M12" s="145">
        <v>115000</v>
      </c>
      <c r="N12" s="38"/>
      <c r="O12" s="38"/>
    </row>
    <row r="13" spans="1:15" x14ac:dyDescent="0.25">
      <c r="A13" s="62" t="s">
        <v>93</v>
      </c>
      <c r="B13" s="38"/>
      <c r="C13" s="38"/>
      <c r="D13" s="96">
        <v>13680.03</v>
      </c>
      <c r="E13" s="39">
        <v>13680.03</v>
      </c>
      <c r="F13" s="38"/>
      <c r="G13" s="38"/>
      <c r="I13" s="62" t="s">
        <v>93</v>
      </c>
      <c r="J13" s="38"/>
      <c r="K13" s="38"/>
      <c r="L13" s="145">
        <v>29473.200000000001</v>
      </c>
      <c r="M13" s="145">
        <v>29473.200000000001</v>
      </c>
      <c r="N13" s="38"/>
      <c r="O13" s="38"/>
    </row>
    <row r="14" spans="1:15" x14ac:dyDescent="0.25">
      <c r="A14" s="38" t="s">
        <v>46</v>
      </c>
      <c r="B14" s="38"/>
      <c r="C14" s="38"/>
      <c r="D14" s="39">
        <v>55620.639999999999</v>
      </c>
      <c r="E14" s="39">
        <v>55620.639999999999</v>
      </c>
      <c r="F14" s="38"/>
      <c r="G14" s="38"/>
      <c r="I14" s="38" t="s">
        <v>190</v>
      </c>
      <c r="J14" s="38"/>
      <c r="K14" s="38"/>
      <c r="L14" s="145">
        <v>800000</v>
      </c>
      <c r="M14" s="145">
        <v>800000</v>
      </c>
      <c r="N14" s="38"/>
      <c r="O14" s="38"/>
    </row>
    <row r="15" spans="1:15" x14ac:dyDescent="0.25">
      <c r="A15" s="62" t="s">
        <v>94</v>
      </c>
      <c r="B15" s="38"/>
      <c r="C15" s="38"/>
      <c r="D15" s="96">
        <v>13460756.439999999</v>
      </c>
      <c r="E15" s="39">
        <v>13460756.439999999</v>
      </c>
      <c r="F15" s="38"/>
      <c r="G15" s="38"/>
      <c r="I15" s="38" t="s">
        <v>191</v>
      </c>
      <c r="J15" s="38"/>
      <c r="K15" s="38"/>
      <c r="L15" s="145">
        <v>52146.5</v>
      </c>
      <c r="M15" s="145">
        <v>52146.5</v>
      </c>
      <c r="N15" s="38"/>
      <c r="O15" s="38"/>
    </row>
    <row r="16" spans="1:15" x14ac:dyDescent="0.25">
      <c r="A16" s="62" t="s">
        <v>95</v>
      </c>
      <c r="B16" s="38"/>
      <c r="C16" s="38"/>
      <c r="D16" s="96">
        <v>2013441.53</v>
      </c>
      <c r="E16" s="39">
        <v>2013441.53</v>
      </c>
      <c r="F16" s="38"/>
      <c r="G16" s="38"/>
      <c r="I16" s="62" t="s">
        <v>94</v>
      </c>
      <c r="J16" s="38"/>
      <c r="K16" s="38"/>
      <c r="L16" s="145">
        <v>14567712.35</v>
      </c>
      <c r="M16" s="145">
        <v>14567712.35</v>
      </c>
      <c r="N16" s="38"/>
      <c r="O16" s="38"/>
    </row>
    <row r="17" spans="1:15" x14ac:dyDescent="0.25">
      <c r="A17" s="38" t="s">
        <v>96</v>
      </c>
      <c r="B17" s="38"/>
      <c r="C17" s="38"/>
      <c r="D17" s="39">
        <v>31770</v>
      </c>
      <c r="E17" s="39">
        <v>31770</v>
      </c>
      <c r="F17" s="38"/>
      <c r="G17" s="38"/>
      <c r="I17" s="62" t="s">
        <v>95</v>
      </c>
      <c r="J17" s="38"/>
      <c r="K17" s="38"/>
      <c r="L17" s="145">
        <v>2174114.9500000002</v>
      </c>
      <c r="M17" s="145">
        <v>2174114.9500000002</v>
      </c>
      <c r="N17" s="38"/>
      <c r="O17" s="38"/>
    </row>
    <row r="18" spans="1:15" x14ac:dyDescent="0.25">
      <c r="A18" s="38" t="s">
        <v>97</v>
      </c>
      <c r="B18" s="38"/>
      <c r="C18" s="38"/>
      <c r="D18" s="39">
        <v>6660</v>
      </c>
      <c r="E18" s="39">
        <v>6660</v>
      </c>
      <c r="F18" s="38"/>
      <c r="G18" s="38"/>
      <c r="I18" s="38" t="s">
        <v>96</v>
      </c>
      <c r="J18" s="38"/>
      <c r="K18" s="38"/>
      <c r="L18" s="145">
        <v>92395</v>
      </c>
      <c r="M18" s="145">
        <v>92395</v>
      </c>
      <c r="N18" s="38"/>
      <c r="O18" s="38"/>
    </row>
    <row r="19" spans="1:15" x14ac:dyDescent="0.25">
      <c r="A19" s="38" t="s">
        <v>98</v>
      </c>
      <c r="B19" s="38"/>
      <c r="C19" s="38"/>
      <c r="D19" s="39">
        <v>1774.1</v>
      </c>
      <c r="E19" s="39">
        <v>1774.1</v>
      </c>
      <c r="F19" s="38"/>
      <c r="G19" s="38"/>
      <c r="I19" s="38" t="s">
        <v>124</v>
      </c>
      <c r="J19" s="38"/>
      <c r="K19" s="38"/>
      <c r="L19" s="145">
        <v>23842</v>
      </c>
      <c r="M19" s="145">
        <v>23842</v>
      </c>
      <c r="N19" s="38"/>
      <c r="O19" s="38"/>
    </row>
    <row r="20" spans="1:15" x14ac:dyDescent="0.25">
      <c r="A20" s="38" t="s">
        <v>99</v>
      </c>
      <c r="B20" s="38"/>
      <c r="C20" s="38"/>
      <c r="D20" s="39">
        <v>2398</v>
      </c>
      <c r="E20" s="39">
        <v>2398</v>
      </c>
      <c r="F20" s="38"/>
      <c r="G20" s="38"/>
      <c r="I20" s="38" t="s">
        <v>97</v>
      </c>
      <c r="J20" s="38"/>
      <c r="K20" s="38"/>
      <c r="L20" s="145">
        <v>33434</v>
      </c>
      <c r="M20" s="145">
        <v>33434</v>
      </c>
      <c r="N20" s="38"/>
      <c r="O20" s="38"/>
    </row>
    <row r="21" spans="1:15" x14ac:dyDescent="0.25">
      <c r="A21" s="38" t="s">
        <v>100</v>
      </c>
      <c r="B21" s="38"/>
      <c r="C21" s="38"/>
      <c r="D21" s="39">
        <v>3746.33</v>
      </c>
      <c r="E21" s="39">
        <v>3746.33</v>
      </c>
      <c r="F21" s="38"/>
      <c r="G21" s="38"/>
      <c r="I21" s="38" t="s">
        <v>100</v>
      </c>
      <c r="J21" s="38"/>
      <c r="K21" s="38"/>
      <c r="L21" s="145">
        <v>3482.46</v>
      </c>
      <c r="M21" s="145">
        <v>3482.46</v>
      </c>
      <c r="N21" s="38"/>
      <c r="O21" s="38"/>
    </row>
    <row r="22" spans="1:15" x14ac:dyDescent="0.25">
      <c r="A22" s="38" t="s">
        <v>101</v>
      </c>
      <c r="B22" s="38"/>
      <c r="C22" s="38"/>
      <c r="D22" s="39">
        <v>194363.7</v>
      </c>
      <c r="E22" s="39">
        <v>194363.7</v>
      </c>
      <c r="F22" s="38"/>
      <c r="G22" s="38"/>
      <c r="I22" s="38" t="s">
        <v>101</v>
      </c>
      <c r="J22" s="38"/>
      <c r="K22" s="38"/>
      <c r="L22" s="145">
        <v>201712.79</v>
      </c>
      <c r="M22" s="145">
        <v>201712.79</v>
      </c>
      <c r="N22" s="38"/>
      <c r="O22" s="38"/>
    </row>
    <row r="23" spans="1:15" x14ac:dyDescent="0.25">
      <c r="A23" s="38" t="s">
        <v>102</v>
      </c>
      <c r="B23" s="38"/>
      <c r="C23" s="38"/>
      <c r="D23" s="39">
        <v>8688</v>
      </c>
      <c r="E23" s="39">
        <v>8688</v>
      </c>
      <c r="F23" s="38"/>
      <c r="G23" s="38"/>
      <c r="I23" s="38" t="s">
        <v>102</v>
      </c>
      <c r="J23" s="38"/>
      <c r="K23" s="38"/>
      <c r="L23" s="145">
        <v>7167.5</v>
      </c>
      <c r="M23" s="145">
        <v>7167.5</v>
      </c>
      <c r="N23" s="38"/>
      <c r="O23" s="38"/>
    </row>
    <row r="24" spans="1:15" x14ac:dyDescent="0.25">
      <c r="A24" s="38" t="s">
        <v>103</v>
      </c>
      <c r="B24" s="38"/>
      <c r="C24" s="38"/>
      <c r="D24" s="39">
        <v>2950</v>
      </c>
      <c r="E24" s="39">
        <v>2950</v>
      </c>
      <c r="F24" s="38"/>
      <c r="G24" s="38"/>
      <c r="I24" s="38" t="s">
        <v>104</v>
      </c>
      <c r="J24" s="38"/>
      <c r="K24" s="38"/>
      <c r="L24" s="145">
        <v>78637.210000000006</v>
      </c>
      <c r="M24" s="145">
        <v>78637.210000000006</v>
      </c>
      <c r="N24" s="38"/>
      <c r="O24" s="38"/>
    </row>
    <row r="25" spans="1:15" x14ac:dyDescent="0.25">
      <c r="A25" s="38" t="s">
        <v>104</v>
      </c>
      <c r="B25" s="38"/>
      <c r="C25" s="38"/>
      <c r="D25" s="39">
        <v>63531.08</v>
      </c>
      <c r="E25" s="39">
        <v>63531.08</v>
      </c>
      <c r="F25" s="38"/>
      <c r="G25" s="38"/>
      <c r="I25" s="38" t="s">
        <v>105</v>
      </c>
      <c r="J25" s="38"/>
      <c r="K25" s="38"/>
      <c r="L25" s="145">
        <v>1010989.24</v>
      </c>
      <c r="M25" s="145">
        <v>1010989.24</v>
      </c>
      <c r="N25" s="38"/>
      <c r="O25" s="38"/>
    </row>
    <row r="26" spans="1:15" x14ac:dyDescent="0.25">
      <c r="A26" s="38" t="s">
        <v>105</v>
      </c>
      <c r="B26" s="38"/>
      <c r="C26" s="38"/>
      <c r="D26" s="39">
        <v>1119749.29</v>
      </c>
      <c r="E26" s="39">
        <v>1119749.29</v>
      </c>
      <c r="F26" s="38"/>
      <c r="G26" s="38"/>
      <c r="I26" s="38" t="s">
        <v>106</v>
      </c>
      <c r="J26" s="38"/>
      <c r="K26" s="38"/>
      <c r="L26" s="145">
        <v>41778.639999999999</v>
      </c>
      <c r="M26" s="145">
        <v>41778.639999999999</v>
      </c>
      <c r="N26" s="38"/>
      <c r="O26" s="38"/>
    </row>
    <row r="27" spans="1:15" x14ac:dyDescent="0.25">
      <c r="A27" s="38" t="s">
        <v>106</v>
      </c>
      <c r="B27" s="38"/>
      <c r="C27" s="38"/>
      <c r="D27" s="40">
        <v>552.1</v>
      </c>
      <c r="E27" s="40">
        <v>552.1</v>
      </c>
      <c r="F27" s="38"/>
      <c r="G27" s="38"/>
      <c r="I27" s="38" t="s">
        <v>107</v>
      </c>
      <c r="J27" s="38"/>
      <c r="K27" s="38"/>
      <c r="L27" s="145">
        <v>19192.09</v>
      </c>
      <c r="M27" s="145">
        <v>19192.09</v>
      </c>
      <c r="N27" s="38"/>
      <c r="O27" s="38"/>
    </row>
    <row r="28" spans="1:15" x14ac:dyDescent="0.25">
      <c r="A28" s="38" t="s">
        <v>106</v>
      </c>
      <c r="B28" s="38"/>
      <c r="C28" s="38"/>
      <c r="D28" s="39">
        <v>20680.89</v>
      </c>
      <c r="E28" s="39">
        <v>20680.89</v>
      </c>
      <c r="F28" s="38"/>
      <c r="G28" s="38"/>
      <c r="I28" s="38" t="s">
        <v>108</v>
      </c>
      <c r="J28" s="38"/>
      <c r="K28" s="38"/>
      <c r="L28" s="145">
        <v>4000</v>
      </c>
      <c r="M28" s="145">
        <v>4000</v>
      </c>
      <c r="N28" s="38"/>
      <c r="O28" s="38"/>
    </row>
    <row r="29" spans="1:15" x14ac:dyDescent="0.25">
      <c r="A29" s="38" t="s">
        <v>107</v>
      </c>
      <c r="B29" s="38"/>
      <c r="C29" s="38"/>
      <c r="D29" s="39">
        <v>18999.66</v>
      </c>
      <c r="E29" s="39">
        <v>18999.66</v>
      </c>
      <c r="F29" s="38"/>
      <c r="G29" s="38"/>
      <c r="I29" s="38" t="s">
        <v>110</v>
      </c>
      <c r="J29" s="38"/>
      <c r="K29" s="38"/>
      <c r="L29" s="145">
        <v>15729</v>
      </c>
      <c r="M29" s="145">
        <v>15729</v>
      </c>
      <c r="N29" s="38"/>
      <c r="O29" s="38"/>
    </row>
    <row r="30" spans="1:15" x14ac:dyDescent="0.25">
      <c r="A30" s="38" t="s">
        <v>108</v>
      </c>
      <c r="B30" s="38"/>
      <c r="C30" s="38"/>
      <c r="D30" s="39">
        <v>6500</v>
      </c>
      <c r="E30" s="39">
        <v>6500</v>
      </c>
      <c r="F30" s="38"/>
      <c r="G30" s="38"/>
      <c r="I30" s="62" t="s">
        <v>111</v>
      </c>
      <c r="J30" s="38"/>
      <c r="K30" s="38"/>
      <c r="L30" s="145">
        <v>4238403.09</v>
      </c>
      <c r="M30" s="145">
        <v>4238403.09</v>
      </c>
      <c r="N30" s="38"/>
      <c r="O30" s="38"/>
    </row>
    <row r="31" spans="1:15" x14ac:dyDescent="0.25">
      <c r="A31" s="38" t="s">
        <v>109</v>
      </c>
      <c r="B31" s="38"/>
      <c r="C31" s="38"/>
      <c r="D31" s="39">
        <v>1570</v>
      </c>
      <c r="E31" s="39">
        <v>1570</v>
      </c>
      <c r="F31" s="38"/>
      <c r="G31" s="38"/>
      <c r="I31" s="62" t="s">
        <v>112</v>
      </c>
      <c r="J31" s="38"/>
      <c r="K31" s="38"/>
      <c r="L31" s="145">
        <v>652216.01</v>
      </c>
      <c r="M31" s="145">
        <v>652216.01</v>
      </c>
      <c r="N31" s="38"/>
      <c r="O31" s="38"/>
    </row>
    <row r="32" spans="1:15" x14ac:dyDescent="0.25">
      <c r="A32" s="38" t="s">
        <v>110</v>
      </c>
      <c r="B32" s="38"/>
      <c r="C32" s="38"/>
      <c r="D32" s="39">
        <v>10500</v>
      </c>
      <c r="E32" s="39">
        <v>10500</v>
      </c>
      <c r="F32" s="38"/>
      <c r="G32" s="38"/>
      <c r="I32" s="38" t="s">
        <v>114</v>
      </c>
      <c r="J32" s="38"/>
      <c r="K32" s="38"/>
      <c r="L32" s="145">
        <v>1768</v>
      </c>
      <c r="M32" s="145">
        <v>1768</v>
      </c>
      <c r="N32" s="38"/>
      <c r="O32" s="38"/>
    </row>
    <row r="33" spans="1:15" x14ac:dyDescent="0.25">
      <c r="A33" s="62" t="s">
        <v>111</v>
      </c>
      <c r="B33" s="38"/>
      <c r="C33" s="38"/>
      <c r="D33" s="96">
        <v>3870817.21</v>
      </c>
      <c r="E33" s="39">
        <v>3870817.21</v>
      </c>
      <c r="F33" s="38"/>
      <c r="G33" s="38"/>
      <c r="I33" s="38" t="s">
        <v>115</v>
      </c>
      <c r="J33" s="38"/>
      <c r="K33" s="38"/>
      <c r="L33" s="145">
        <v>50693.99</v>
      </c>
      <c r="M33" s="145">
        <v>50693.99</v>
      </c>
      <c r="N33" s="38"/>
      <c r="O33" s="38"/>
    </row>
    <row r="34" spans="1:15" x14ac:dyDescent="0.25">
      <c r="A34" s="62" t="s">
        <v>112</v>
      </c>
      <c r="B34" s="38"/>
      <c r="C34" s="38"/>
      <c r="D34" s="96">
        <v>507681.92</v>
      </c>
      <c r="E34" s="39">
        <v>507681.92</v>
      </c>
      <c r="F34" s="38"/>
      <c r="G34" s="38"/>
      <c r="I34" s="38" t="s">
        <v>117</v>
      </c>
      <c r="J34" s="38"/>
      <c r="K34" s="38"/>
      <c r="L34" s="145">
        <v>11394471</v>
      </c>
      <c r="M34" s="145">
        <v>11394471</v>
      </c>
      <c r="N34" s="38"/>
      <c r="O34" s="38"/>
    </row>
    <row r="35" spans="1:15" x14ac:dyDescent="0.25">
      <c r="A35" s="38" t="s">
        <v>113</v>
      </c>
      <c r="B35" s="38"/>
      <c r="C35" s="38"/>
      <c r="D35" s="39">
        <v>13370.5</v>
      </c>
      <c r="E35" s="39">
        <v>13370.5</v>
      </c>
      <c r="F35" s="38"/>
      <c r="G35" s="38"/>
      <c r="I35" s="38" t="s">
        <v>118</v>
      </c>
      <c r="J35" s="38"/>
      <c r="K35" s="38"/>
      <c r="L35" s="145">
        <v>1064661.54</v>
      </c>
      <c r="M35" s="145">
        <v>1064661.54</v>
      </c>
      <c r="N35" s="38"/>
      <c r="O35" s="38"/>
    </row>
    <row r="36" spans="1:15" x14ac:dyDescent="0.25">
      <c r="A36" s="38" t="s">
        <v>114</v>
      </c>
      <c r="B36" s="38"/>
      <c r="C36" s="38"/>
      <c r="D36" s="39">
        <v>3369</v>
      </c>
      <c r="E36" s="39">
        <v>3369</v>
      </c>
      <c r="F36" s="38"/>
      <c r="G36" s="38"/>
      <c r="I36" s="38" t="s">
        <v>119</v>
      </c>
      <c r="J36" s="38"/>
      <c r="K36" s="38"/>
      <c r="L36" s="145">
        <v>1450</v>
      </c>
      <c r="M36" s="145">
        <v>1450</v>
      </c>
      <c r="N36" s="38"/>
      <c r="O36" s="38"/>
    </row>
    <row r="37" spans="1:15" x14ac:dyDescent="0.25">
      <c r="A37" s="38" t="s">
        <v>115</v>
      </c>
      <c r="B37" s="38"/>
      <c r="C37" s="38"/>
      <c r="D37" s="39">
        <v>64642.27</v>
      </c>
      <c r="E37" s="39">
        <v>64642.27</v>
      </c>
      <c r="F37" s="38"/>
      <c r="G37" s="38"/>
      <c r="I37" s="62" t="s">
        <v>120</v>
      </c>
      <c r="J37" s="38"/>
      <c r="K37" s="38"/>
      <c r="L37" s="145">
        <v>29152.87</v>
      </c>
      <c r="M37" s="145">
        <v>29152.87</v>
      </c>
      <c r="N37" s="38"/>
      <c r="O37" s="38"/>
    </row>
    <row r="38" spans="1:15" x14ac:dyDescent="0.25">
      <c r="A38" s="38" t="s">
        <v>116</v>
      </c>
      <c r="B38" s="38"/>
      <c r="C38" s="38"/>
      <c r="D38" s="40">
        <v>400</v>
      </c>
      <c r="E38" s="40">
        <v>400</v>
      </c>
      <c r="F38" s="38"/>
      <c r="G38" s="38"/>
      <c r="I38" s="62" t="s">
        <v>121</v>
      </c>
      <c r="J38" s="38"/>
      <c r="K38" s="38"/>
      <c r="L38" s="145">
        <v>4366.71</v>
      </c>
      <c r="M38" s="145">
        <v>4366.71</v>
      </c>
      <c r="N38" s="38"/>
      <c r="O38" s="38"/>
    </row>
    <row r="39" spans="1:15" x14ac:dyDescent="0.25">
      <c r="A39" s="38" t="s">
        <v>117</v>
      </c>
      <c r="B39" s="38"/>
      <c r="C39" s="38"/>
      <c r="D39" s="39">
        <v>12669555.359999999</v>
      </c>
      <c r="E39" s="39">
        <v>12669555.359999999</v>
      </c>
      <c r="F39" s="38"/>
      <c r="G39" s="38"/>
      <c r="I39" s="25" t="s">
        <v>87</v>
      </c>
      <c r="J39" s="25"/>
      <c r="K39" s="25"/>
      <c r="L39" s="146">
        <v>37268528.710000001</v>
      </c>
      <c r="M39" s="146">
        <v>37268528.710000001</v>
      </c>
      <c r="N39" s="25"/>
      <c r="O39" s="25"/>
    </row>
    <row r="40" spans="1:15" x14ac:dyDescent="0.25">
      <c r="A40" s="38" t="s">
        <v>118</v>
      </c>
      <c r="B40" s="38"/>
      <c r="C40" s="38"/>
      <c r="D40" s="39">
        <v>818330.59</v>
      </c>
      <c r="E40" s="39">
        <v>818330.59</v>
      </c>
      <c r="F40" s="38"/>
      <c r="G40" s="38"/>
    </row>
    <row r="41" spans="1:15" x14ac:dyDescent="0.25">
      <c r="A41" s="38" t="s">
        <v>119</v>
      </c>
      <c r="B41" s="38"/>
      <c r="C41" s="38"/>
      <c r="D41" s="39">
        <v>2645</v>
      </c>
      <c r="E41" s="39">
        <v>2645</v>
      </c>
      <c r="F41" s="38"/>
      <c r="G41" s="38"/>
    </row>
    <row r="42" spans="1:15" x14ac:dyDescent="0.25">
      <c r="A42" s="62" t="s">
        <v>120</v>
      </c>
      <c r="B42" s="38"/>
      <c r="C42" s="38"/>
      <c r="D42" s="96">
        <v>26938.36</v>
      </c>
      <c r="E42" s="39">
        <v>26938.36</v>
      </c>
      <c r="F42" s="38"/>
      <c r="G42" s="38"/>
    </row>
    <row r="43" spans="1:15" x14ac:dyDescent="0.25">
      <c r="A43" s="62" t="s">
        <v>121</v>
      </c>
      <c r="B43" s="38"/>
      <c r="C43" s="38"/>
      <c r="D43" s="96">
        <v>5159.5200000000004</v>
      </c>
      <c r="E43" s="39">
        <v>5159.5200000000004</v>
      </c>
      <c r="F43" s="38"/>
      <c r="G43" s="38"/>
    </row>
    <row r="44" spans="1:15" x14ac:dyDescent="0.25">
      <c r="A44" s="38" t="s">
        <v>122</v>
      </c>
      <c r="B44" s="38"/>
      <c r="C44" s="38"/>
      <c r="D44" s="39">
        <v>1012</v>
      </c>
      <c r="E44" s="39">
        <v>1012</v>
      </c>
      <c r="F44" s="38"/>
      <c r="G44" s="38"/>
    </row>
    <row r="45" spans="1:15" x14ac:dyDescent="0.25">
      <c r="A45" s="38" t="s">
        <v>123</v>
      </c>
      <c r="B45" s="38"/>
      <c r="C45" s="38"/>
      <c r="D45" s="39">
        <v>21657.25</v>
      </c>
      <c r="E45" s="39">
        <v>21657.25</v>
      </c>
      <c r="F45" s="38"/>
      <c r="G45" s="38"/>
    </row>
    <row r="46" spans="1:15" x14ac:dyDescent="0.25">
      <c r="A46" s="25" t="s">
        <v>87</v>
      </c>
      <c r="B46" s="25"/>
      <c r="C46" s="25"/>
      <c r="D46" s="41">
        <v>35714739.409999996</v>
      </c>
      <c r="E46" s="41">
        <v>35714739.409999996</v>
      </c>
      <c r="F46" s="25"/>
      <c r="G46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8"/>
  <sheetViews>
    <sheetView zoomScale="90" zoomScaleNormal="90" workbookViewId="0">
      <selection activeCell="N5" sqref="N5"/>
    </sheetView>
  </sheetViews>
  <sheetFormatPr defaultRowHeight="11.25" x14ac:dyDescent="0.25"/>
  <cols>
    <col min="1" max="1" width="9.140625" style="165"/>
    <col min="2" max="2" width="50.5703125" style="165" customWidth="1"/>
    <col min="3" max="4" width="7.28515625" style="165" customWidth="1"/>
    <col min="5" max="5" width="17.28515625" style="165" bestFit="1" customWidth="1"/>
    <col min="6" max="6" width="13.5703125" style="165" bestFit="1" customWidth="1"/>
    <col min="7" max="8" width="12.5703125" style="165" customWidth="1"/>
    <col min="9" max="9" width="9.140625" style="165"/>
    <col min="10" max="10" width="64.85546875" style="165" bestFit="1" customWidth="1"/>
    <col min="11" max="12" width="7.140625" style="165" customWidth="1"/>
    <col min="13" max="13" width="17.28515625" style="181" bestFit="1" customWidth="1"/>
    <col min="14" max="14" width="13.5703125" style="165" bestFit="1" customWidth="1"/>
    <col min="15" max="16" width="9.5703125" style="165" customWidth="1"/>
    <col min="17" max="16384" width="9.140625" style="165"/>
  </cols>
  <sheetData>
    <row r="1" spans="2:16" x14ac:dyDescent="0.25">
      <c r="B1" s="147" t="s">
        <v>29</v>
      </c>
      <c r="C1" s="140"/>
      <c r="D1" s="140"/>
      <c r="E1" s="140"/>
      <c r="F1" s="139"/>
      <c r="G1" s="139"/>
      <c r="H1" s="139"/>
      <c r="J1" s="147" t="s">
        <v>183</v>
      </c>
      <c r="K1" s="137"/>
      <c r="L1" s="137"/>
      <c r="M1" s="138"/>
      <c r="N1" s="139"/>
      <c r="O1" s="139"/>
      <c r="P1" s="139"/>
    </row>
    <row r="2" spans="2:16" x14ac:dyDescent="0.25">
      <c r="B2" s="147" t="s">
        <v>28</v>
      </c>
      <c r="C2" s="140"/>
      <c r="D2" s="140"/>
      <c r="E2" s="140"/>
      <c r="F2" s="139"/>
      <c r="G2" s="139"/>
      <c r="H2" s="139"/>
      <c r="J2" s="147" t="s">
        <v>186</v>
      </c>
      <c r="K2" s="137"/>
      <c r="L2" s="137"/>
      <c r="M2" s="138"/>
      <c r="N2" s="139"/>
      <c r="O2" s="139"/>
      <c r="P2" s="139"/>
    </row>
    <row r="3" spans="2:16" x14ac:dyDescent="0.25">
      <c r="B3" s="139"/>
      <c r="C3" s="139"/>
      <c r="D3" s="139"/>
      <c r="E3" s="139"/>
      <c r="F3" s="139"/>
      <c r="G3" s="139"/>
      <c r="H3" s="139"/>
      <c r="J3" s="139"/>
      <c r="K3" s="139"/>
      <c r="L3" s="139"/>
      <c r="M3" s="138"/>
      <c r="N3" s="139"/>
      <c r="O3" s="139"/>
      <c r="P3" s="139"/>
    </row>
    <row r="4" spans="2:16" ht="15" customHeight="1" x14ac:dyDescent="0.25">
      <c r="B4" s="140" t="s">
        <v>30</v>
      </c>
      <c r="C4" s="140"/>
      <c r="D4" s="140"/>
      <c r="E4" s="166">
        <f>E18+E19+E43+E44+E54+E55+E14</f>
        <v>27633467.050000001</v>
      </c>
      <c r="F4" s="140"/>
      <c r="G4" s="140"/>
      <c r="H4" s="140"/>
      <c r="J4" s="137" t="s">
        <v>30</v>
      </c>
      <c r="K4" s="137"/>
      <c r="L4" s="137"/>
      <c r="M4" s="167">
        <f>M14+M18+M19+M41+M42+M53+M54</f>
        <v>28372055.259999998</v>
      </c>
      <c r="N4" s="137" t="s">
        <v>192</v>
      </c>
      <c r="O4" s="137"/>
      <c r="P4" s="137"/>
    </row>
    <row r="5" spans="2:16" x14ac:dyDescent="0.25">
      <c r="B5" s="140"/>
      <c r="C5" s="140"/>
      <c r="D5" s="140"/>
      <c r="E5" s="140"/>
      <c r="F5" s="140"/>
      <c r="G5" s="140"/>
      <c r="H5" s="140"/>
      <c r="J5" s="137"/>
      <c r="K5" s="137"/>
      <c r="L5" s="137"/>
      <c r="M5" s="168">
        <f>M22+M46+M47+M48</f>
        <v>627456.5</v>
      </c>
      <c r="N5" s="137" t="s">
        <v>10</v>
      </c>
      <c r="O5" s="137"/>
      <c r="P5" s="137"/>
    </row>
    <row r="6" spans="2:16" x14ac:dyDescent="0.25">
      <c r="B6" s="148" t="s">
        <v>31</v>
      </c>
      <c r="C6" s="149" t="s">
        <v>32</v>
      </c>
      <c r="D6" s="149"/>
      <c r="E6" s="149" t="s">
        <v>33</v>
      </c>
      <c r="F6" s="149"/>
      <c r="G6" s="149" t="s">
        <v>34</v>
      </c>
      <c r="H6" s="149"/>
      <c r="J6" s="149" t="s">
        <v>31</v>
      </c>
      <c r="K6" s="149" t="s">
        <v>32</v>
      </c>
      <c r="L6" s="149"/>
      <c r="M6" s="169" t="s">
        <v>33</v>
      </c>
      <c r="N6" s="149"/>
      <c r="O6" s="149" t="s">
        <v>34</v>
      </c>
      <c r="P6" s="149"/>
    </row>
    <row r="7" spans="2:16" ht="15" customHeight="1" x14ac:dyDescent="0.25">
      <c r="B7" s="150" t="s">
        <v>35</v>
      </c>
      <c r="C7" s="170" t="s">
        <v>36</v>
      </c>
      <c r="D7" s="170" t="s">
        <v>37</v>
      </c>
      <c r="E7" s="170" t="s">
        <v>36</v>
      </c>
      <c r="F7" s="170" t="s">
        <v>37</v>
      </c>
      <c r="G7" s="170" t="s">
        <v>36</v>
      </c>
      <c r="H7" s="170" t="s">
        <v>37</v>
      </c>
      <c r="J7" s="170" t="s">
        <v>35</v>
      </c>
      <c r="K7" s="170" t="s">
        <v>36</v>
      </c>
      <c r="L7" s="170" t="s">
        <v>37</v>
      </c>
      <c r="M7" s="171" t="s">
        <v>36</v>
      </c>
      <c r="N7" s="170" t="s">
        <v>37</v>
      </c>
      <c r="O7" s="170" t="s">
        <v>36</v>
      </c>
      <c r="P7" s="170" t="s">
        <v>37</v>
      </c>
    </row>
    <row r="8" spans="2:16" x14ac:dyDescent="0.25">
      <c r="B8" s="151"/>
      <c r="C8" s="172"/>
      <c r="D8" s="172"/>
      <c r="E8" s="172"/>
      <c r="F8" s="172"/>
      <c r="G8" s="172"/>
      <c r="H8" s="172"/>
      <c r="J8" s="172"/>
      <c r="K8" s="172"/>
      <c r="L8" s="172"/>
      <c r="M8" s="173"/>
      <c r="N8" s="172"/>
      <c r="O8" s="172"/>
      <c r="P8" s="172"/>
    </row>
    <row r="9" spans="2:16" x14ac:dyDescent="0.25">
      <c r="B9" s="152" t="s">
        <v>38</v>
      </c>
      <c r="C9" s="152"/>
      <c r="D9" s="152"/>
      <c r="E9" s="174">
        <v>45828195.359999999</v>
      </c>
      <c r="F9" s="174">
        <v>45828195.359999999</v>
      </c>
      <c r="G9" s="152"/>
      <c r="H9" s="152"/>
      <c r="J9" s="153" t="s">
        <v>38</v>
      </c>
      <c r="K9" s="153"/>
      <c r="L9" s="153"/>
      <c r="M9" s="154">
        <v>47505652.609999999</v>
      </c>
      <c r="N9" s="155">
        <v>47505652.609999999</v>
      </c>
      <c r="O9" s="153"/>
      <c r="P9" s="153"/>
    </row>
    <row r="10" spans="2:16" x14ac:dyDescent="0.25">
      <c r="B10" s="156" t="s">
        <v>39</v>
      </c>
      <c r="C10" s="156"/>
      <c r="D10" s="156"/>
      <c r="E10" s="156"/>
      <c r="F10" s="175">
        <v>45828195.359999999</v>
      </c>
      <c r="G10" s="156"/>
      <c r="H10" s="156"/>
      <c r="J10" s="157" t="s">
        <v>39</v>
      </c>
      <c r="K10" s="157"/>
      <c r="L10" s="157"/>
      <c r="M10" s="158"/>
      <c r="N10" s="159">
        <v>47505652.609999999</v>
      </c>
      <c r="O10" s="157"/>
      <c r="P10" s="157"/>
    </row>
    <row r="11" spans="2:16" x14ac:dyDescent="0.25">
      <c r="B11" s="160" t="s">
        <v>40</v>
      </c>
      <c r="C11" s="156"/>
      <c r="D11" s="156"/>
      <c r="E11" s="176">
        <v>6482777.7800000003</v>
      </c>
      <c r="F11" s="156"/>
      <c r="G11" s="156"/>
      <c r="H11" s="156"/>
      <c r="J11" s="182" t="s">
        <v>40</v>
      </c>
      <c r="K11" s="156"/>
      <c r="L11" s="156"/>
      <c r="M11" s="183">
        <v>8736362.5099999998</v>
      </c>
      <c r="N11" s="157"/>
      <c r="O11" s="157"/>
      <c r="P11" s="157"/>
    </row>
    <row r="12" spans="2:16" x14ac:dyDescent="0.25">
      <c r="B12" s="156" t="s">
        <v>41</v>
      </c>
      <c r="C12" s="156"/>
      <c r="D12" s="156"/>
      <c r="E12" s="175">
        <v>4329.7</v>
      </c>
      <c r="F12" s="156"/>
      <c r="G12" s="156"/>
      <c r="H12" s="156"/>
      <c r="J12" s="157" t="s">
        <v>41</v>
      </c>
      <c r="K12" s="157"/>
      <c r="L12" s="157"/>
      <c r="M12" s="158">
        <v>4312.1499999999996</v>
      </c>
      <c r="N12" s="157"/>
      <c r="O12" s="157"/>
      <c r="P12" s="157"/>
    </row>
    <row r="13" spans="2:16" x14ac:dyDescent="0.25">
      <c r="B13" s="156" t="s">
        <v>42</v>
      </c>
      <c r="C13" s="156"/>
      <c r="D13" s="156"/>
      <c r="E13" s="175">
        <v>1987621.8</v>
      </c>
      <c r="F13" s="156"/>
      <c r="G13" s="156"/>
      <c r="H13" s="156"/>
      <c r="J13" s="157" t="s">
        <v>42</v>
      </c>
      <c r="K13" s="157"/>
      <c r="L13" s="157"/>
      <c r="M13" s="158">
        <v>1994620.8</v>
      </c>
      <c r="N13" s="157"/>
      <c r="O13" s="157"/>
      <c r="P13" s="157"/>
    </row>
    <row r="14" spans="2:16" x14ac:dyDescent="0.25">
      <c r="B14" s="161" t="s">
        <v>43</v>
      </c>
      <c r="C14" s="156"/>
      <c r="D14" s="156"/>
      <c r="E14" s="177">
        <v>31255.08</v>
      </c>
      <c r="F14" s="156"/>
      <c r="G14" s="156"/>
      <c r="H14" s="156"/>
      <c r="J14" s="161" t="s">
        <v>43</v>
      </c>
      <c r="K14" s="156"/>
      <c r="L14" s="156"/>
      <c r="M14" s="178">
        <v>62140.74</v>
      </c>
      <c r="N14" s="157"/>
      <c r="O14" s="157"/>
      <c r="P14" s="157"/>
    </row>
    <row r="15" spans="2:16" x14ac:dyDescent="0.25">
      <c r="B15" s="156" t="s">
        <v>44</v>
      </c>
      <c r="C15" s="156"/>
      <c r="D15" s="156"/>
      <c r="E15" s="175">
        <v>5631.52</v>
      </c>
      <c r="F15" s="156"/>
      <c r="G15" s="156"/>
      <c r="H15" s="156"/>
      <c r="J15" s="157" t="s">
        <v>44</v>
      </c>
      <c r="K15" s="157"/>
      <c r="L15" s="157"/>
      <c r="M15" s="158">
        <v>7939.41</v>
      </c>
      <c r="N15" s="157"/>
      <c r="O15" s="157"/>
      <c r="P15" s="157"/>
    </row>
    <row r="16" spans="2:16" x14ac:dyDescent="0.25">
      <c r="B16" s="156" t="s">
        <v>45</v>
      </c>
      <c r="C16" s="156"/>
      <c r="D16" s="156"/>
      <c r="E16" s="175">
        <v>4905.1000000000004</v>
      </c>
      <c r="F16" s="156"/>
      <c r="G16" s="156"/>
      <c r="H16" s="156"/>
      <c r="J16" s="157" t="s">
        <v>45</v>
      </c>
      <c r="K16" s="157"/>
      <c r="L16" s="157"/>
      <c r="M16" s="158">
        <v>4464.3100000000004</v>
      </c>
      <c r="N16" s="157"/>
      <c r="O16" s="157"/>
      <c r="P16" s="157"/>
    </row>
    <row r="17" spans="2:16" x14ac:dyDescent="0.25">
      <c r="B17" s="156" t="s">
        <v>46</v>
      </c>
      <c r="C17" s="156"/>
      <c r="D17" s="156"/>
      <c r="E17" s="175">
        <v>181700.83</v>
      </c>
      <c r="F17" s="156"/>
      <c r="G17" s="156"/>
      <c r="H17" s="156"/>
      <c r="J17" s="157" t="s">
        <v>46</v>
      </c>
      <c r="K17" s="157"/>
      <c r="L17" s="157"/>
      <c r="M17" s="158">
        <v>162331.62</v>
      </c>
      <c r="N17" s="157"/>
      <c r="O17" s="157"/>
      <c r="P17" s="157"/>
    </row>
    <row r="18" spans="2:16" x14ac:dyDescent="0.25">
      <c r="B18" s="161" t="s">
        <v>47</v>
      </c>
      <c r="C18" s="156"/>
      <c r="D18" s="156"/>
      <c r="E18" s="177">
        <v>18465305.600000001</v>
      </c>
      <c r="F18" s="156"/>
      <c r="G18" s="156"/>
      <c r="H18" s="156"/>
      <c r="J18" s="161" t="s">
        <v>47</v>
      </c>
      <c r="K18" s="156"/>
      <c r="L18" s="156"/>
      <c r="M18" s="178">
        <v>18946628.280000001</v>
      </c>
      <c r="N18" s="157"/>
      <c r="O18" s="157"/>
      <c r="P18" s="157"/>
    </row>
    <row r="19" spans="2:16" x14ac:dyDescent="0.25">
      <c r="B19" s="161" t="s">
        <v>48</v>
      </c>
      <c r="C19" s="156"/>
      <c r="D19" s="156"/>
      <c r="E19" s="177">
        <v>2781297.14</v>
      </c>
      <c r="F19" s="156"/>
      <c r="G19" s="156"/>
      <c r="H19" s="156"/>
      <c r="J19" s="161" t="s">
        <v>48</v>
      </c>
      <c r="K19" s="156"/>
      <c r="L19" s="156"/>
      <c r="M19" s="178">
        <v>2791500.7</v>
      </c>
      <c r="N19" s="157"/>
      <c r="O19" s="157"/>
      <c r="P19" s="157"/>
    </row>
    <row r="20" spans="2:16" x14ac:dyDescent="0.25">
      <c r="B20" s="156" t="s">
        <v>49</v>
      </c>
      <c r="C20" s="156"/>
      <c r="D20" s="156"/>
      <c r="E20" s="175">
        <v>140478.22</v>
      </c>
      <c r="F20" s="156"/>
      <c r="G20" s="156"/>
      <c r="H20" s="156"/>
      <c r="J20" s="157" t="s">
        <v>187</v>
      </c>
      <c r="K20" s="157"/>
      <c r="L20" s="157"/>
      <c r="M20" s="158">
        <v>20132</v>
      </c>
      <c r="N20" s="157"/>
      <c r="O20" s="157"/>
      <c r="P20" s="157"/>
    </row>
    <row r="21" spans="2:16" x14ac:dyDescent="0.25">
      <c r="B21" s="160" t="s">
        <v>50</v>
      </c>
      <c r="C21" s="156"/>
      <c r="D21" s="156"/>
      <c r="E21" s="176">
        <v>126477.12</v>
      </c>
      <c r="F21" s="156"/>
      <c r="G21" s="156"/>
      <c r="H21" s="156"/>
      <c r="J21" s="157" t="s">
        <v>49</v>
      </c>
      <c r="K21" s="157"/>
      <c r="L21" s="157"/>
      <c r="M21" s="158">
        <v>210392.48</v>
      </c>
      <c r="N21" s="157"/>
      <c r="O21" s="157"/>
      <c r="P21" s="157"/>
    </row>
    <row r="22" spans="2:16" x14ac:dyDescent="0.25">
      <c r="B22" s="156" t="s">
        <v>51</v>
      </c>
      <c r="C22" s="156"/>
      <c r="D22" s="156"/>
      <c r="E22" s="175">
        <v>232737.64</v>
      </c>
      <c r="F22" s="156"/>
      <c r="G22" s="156"/>
      <c r="H22" s="156"/>
      <c r="J22" s="160" t="s">
        <v>50</v>
      </c>
      <c r="K22" s="156"/>
      <c r="L22" s="156"/>
      <c r="M22" s="168">
        <v>136930.4</v>
      </c>
      <c r="N22" s="157"/>
      <c r="O22" s="157"/>
      <c r="P22" s="157"/>
    </row>
    <row r="23" spans="2:16" x14ac:dyDescent="0.25">
      <c r="B23" s="156" t="s">
        <v>52</v>
      </c>
      <c r="C23" s="156"/>
      <c r="D23" s="156"/>
      <c r="E23" s="175">
        <v>55646.7</v>
      </c>
      <c r="F23" s="156"/>
      <c r="G23" s="156"/>
      <c r="H23" s="156"/>
      <c r="J23" s="157" t="s">
        <v>51</v>
      </c>
      <c r="K23" s="157"/>
      <c r="L23" s="157"/>
      <c r="M23" s="158">
        <v>337254.76</v>
      </c>
      <c r="N23" s="157"/>
      <c r="O23" s="157"/>
      <c r="P23" s="157"/>
    </row>
    <row r="24" spans="2:16" x14ac:dyDescent="0.25">
      <c r="B24" s="156" t="s">
        <v>53</v>
      </c>
      <c r="C24" s="156"/>
      <c r="D24" s="156"/>
      <c r="E24" s="175">
        <v>2215.84</v>
      </c>
      <c r="F24" s="156"/>
      <c r="G24" s="156"/>
      <c r="H24" s="156"/>
      <c r="J24" s="157" t="s">
        <v>52</v>
      </c>
      <c r="K24" s="157"/>
      <c r="L24" s="157"/>
      <c r="M24" s="158">
        <v>211467.48</v>
      </c>
      <c r="N24" s="157"/>
      <c r="O24" s="157"/>
      <c r="P24" s="157"/>
    </row>
    <row r="25" spans="2:16" x14ac:dyDescent="0.25">
      <c r="B25" s="156" t="s">
        <v>54</v>
      </c>
      <c r="C25" s="156"/>
      <c r="D25" s="156"/>
      <c r="E25" s="175">
        <v>387686.24</v>
      </c>
      <c r="F25" s="156"/>
      <c r="G25" s="156"/>
      <c r="H25" s="156"/>
      <c r="J25" s="157" t="s">
        <v>53</v>
      </c>
      <c r="K25" s="157"/>
      <c r="L25" s="157"/>
      <c r="M25" s="158">
        <v>658.6</v>
      </c>
      <c r="N25" s="157"/>
      <c r="O25" s="157"/>
      <c r="P25" s="157"/>
    </row>
    <row r="26" spans="2:16" x14ac:dyDescent="0.25">
      <c r="B26" s="156" t="s">
        <v>55</v>
      </c>
      <c r="C26" s="156"/>
      <c r="D26" s="156"/>
      <c r="E26" s="175">
        <v>85592.5</v>
      </c>
      <c r="F26" s="156"/>
      <c r="G26" s="156"/>
      <c r="H26" s="156"/>
      <c r="J26" s="157" t="s">
        <v>54</v>
      </c>
      <c r="K26" s="157"/>
      <c r="L26" s="157"/>
      <c r="M26" s="158">
        <v>243042.03</v>
      </c>
      <c r="N26" s="157"/>
      <c r="O26" s="157"/>
      <c r="P26" s="157"/>
    </row>
    <row r="27" spans="2:16" x14ac:dyDescent="0.25">
      <c r="B27" s="156" t="s">
        <v>56</v>
      </c>
      <c r="C27" s="156"/>
      <c r="D27" s="156"/>
      <c r="E27" s="175">
        <v>14098</v>
      </c>
      <c r="F27" s="156"/>
      <c r="G27" s="156"/>
      <c r="H27" s="156"/>
      <c r="J27" s="157" t="s">
        <v>55</v>
      </c>
      <c r="K27" s="157"/>
      <c r="L27" s="157"/>
      <c r="M27" s="158">
        <v>51595.17</v>
      </c>
      <c r="N27" s="157"/>
      <c r="O27" s="157"/>
      <c r="P27" s="157"/>
    </row>
    <row r="28" spans="2:16" x14ac:dyDescent="0.25">
      <c r="B28" s="156" t="s">
        <v>57</v>
      </c>
      <c r="C28" s="156"/>
      <c r="D28" s="156"/>
      <c r="E28" s="175">
        <v>7996</v>
      </c>
      <c r="F28" s="156"/>
      <c r="G28" s="156"/>
      <c r="H28" s="156"/>
      <c r="J28" s="157" t="s">
        <v>56</v>
      </c>
      <c r="K28" s="157"/>
      <c r="L28" s="157"/>
      <c r="M28" s="158">
        <v>3320</v>
      </c>
      <c r="N28" s="157"/>
      <c r="O28" s="157"/>
      <c r="P28" s="157"/>
    </row>
    <row r="29" spans="2:16" x14ac:dyDescent="0.25">
      <c r="B29" s="156" t="s">
        <v>58</v>
      </c>
      <c r="C29" s="156"/>
      <c r="D29" s="156"/>
      <c r="E29" s="175">
        <v>7793.33</v>
      </c>
      <c r="F29" s="156"/>
      <c r="G29" s="156"/>
      <c r="H29" s="156"/>
      <c r="J29" s="157" t="s">
        <v>57</v>
      </c>
      <c r="K29" s="157"/>
      <c r="L29" s="157"/>
      <c r="M29" s="158">
        <v>7996</v>
      </c>
      <c r="N29" s="157"/>
      <c r="O29" s="157"/>
      <c r="P29" s="157"/>
    </row>
    <row r="30" spans="2:16" x14ac:dyDescent="0.25">
      <c r="B30" s="156" t="s">
        <v>59</v>
      </c>
      <c r="C30" s="156"/>
      <c r="D30" s="156"/>
      <c r="E30" s="175">
        <v>1250039.97</v>
      </c>
      <c r="F30" s="156"/>
      <c r="G30" s="156"/>
      <c r="H30" s="156"/>
      <c r="J30" s="157" t="s">
        <v>60</v>
      </c>
      <c r="K30" s="157"/>
      <c r="L30" s="157"/>
      <c r="M30" s="158">
        <v>368049.99</v>
      </c>
      <c r="N30" s="157"/>
      <c r="O30" s="157"/>
      <c r="P30" s="157"/>
    </row>
    <row r="31" spans="2:16" x14ac:dyDescent="0.25">
      <c r="B31" s="156" t="s">
        <v>60</v>
      </c>
      <c r="C31" s="156"/>
      <c r="D31" s="156"/>
      <c r="E31" s="175">
        <v>412873.01</v>
      </c>
      <c r="F31" s="156"/>
      <c r="G31" s="156"/>
      <c r="H31" s="156"/>
      <c r="J31" s="157" t="s">
        <v>61</v>
      </c>
      <c r="K31" s="157"/>
      <c r="L31" s="157"/>
      <c r="M31" s="158">
        <v>459.53</v>
      </c>
      <c r="N31" s="157"/>
      <c r="O31" s="157"/>
      <c r="P31" s="157"/>
    </row>
    <row r="32" spans="2:16" x14ac:dyDescent="0.25">
      <c r="B32" s="156" t="s">
        <v>61</v>
      </c>
      <c r="C32" s="156"/>
      <c r="D32" s="156"/>
      <c r="E32" s="175">
        <v>17221.3</v>
      </c>
      <c r="F32" s="156"/>
      <c r="G32" s="156"/>
      <c r="H32" s="156"/>
      <c r="J32" s="157" t="s">
        <v>62</v>
      </c>
      <c r="K32" s="157"/>
      <c r="L32" s="157"/>
      <c r="M32" s="158">
        <v>366356.2</v>
      </c>
      <c r="N32" s="157"/>
      <c r="O32" s="157"/>
      <c r="P32" s="157"/>
    </row>
    <row r="33" spans="2:16" x14ac:dyDescent="0.25">
      <c r="B33" s="156" t="s">
        <v>62</v>
      </c>
      <c r="C33" s="156"/>
      <c r="D33" s="156"/>
      <c r="E33" s="175">
        <v>1100526.22</v>
      </c>
      <c r="F33" s="156"/>
      <c r="G33" s="156"/>
      <c r="H33" s="156"/>
      <c r="J33" s="157" t="s">
        <v>64</v>
      </c>
      <c r="K33" s="157"/>
      <c r="L33" s="157"/>
      <c r="M33" s="158">
        <v>149630.82999999999</v>
      </c>
      <c r="N33" s="157"/>
      <c r="O33" s="157"/>
      <c r="P33" s="157"/>
    </row>
    <row r="34" spans="2:16" x14ac:dyDescent="0.25">
      <c r="B34" s="156" t="s">
        <v>63</v>
      </c>
      <c r="C34" s="156"/>
      <c r="D34" s="156"/>
      <c r="E34" s="175">
        <v>1200</v>
      </c>
      <c r="F34" s="156"/>
      <c r="G34" s="156"/>
      <c r="H34" s="156"/>
      <c r="J34" s="157" t="s">
        <v>65</v>
      </c>
      <c r="K34" s="157"/>
      <c r="L34" s="157"/>
      <c r="M34" s="158">
        <v>144419.82</v>
      </c>
      <c r="N34" s="157"/>
      <c r="O34" s="157"/>
      <c r="P34" s="157"/>
    </row>
    <row r="35" spans="2:16" x14ac:dyDescent="0.25">
      <c r="B35" s="156" t="s">
        <v>64</v>
      </c>
      <c r="C35" s="156"/>
      <c r="D35" s="156"/>
      <c r="E35" s="175">
        <v>69544.19</v>
      </c>
      <c r="F35" s="156"/>
      <c r="G35" s="156"/>
      <c r="H35" s="156"/>
      <c r="J35" s="157" t="s">
        <v>66</v>
      </c>
      <c r="K35" s="157"/>
      <c r="L35" s="157"/>
      <c r="M35" s="158">
        <v>1190.19</v>
      </c>
      <c r="N35" s="157"/>
      <c r="O35" s="157"/>
      <c r="P35" s="157"/>
    </row>
    <row r="36" spans="2:16" x14ac:dyDescent="0.25">
      <c r="B36" s="156" t="s">
        <v>65</v>
      </c>
      <c r="C36" s="156"/>
      <c r="D36" s="156"/>
      <c r="E36" s="175">
        <v>161094.12</v>
      </c>
      <c r="F36" s="156"/>
      <c r="G36" s="156"/>
      <c r="H36" s="156"/>
      <c r="J36" s="157" t="s">
        <v>67</v>
      </c>
      <c r="K36" s="157"/>
      <c r="L36" s="157"/>
      <c r="M36" s="158">
        <v>21920</v>
      </c>
      <c r="N36" s="157"/>
      <c r="O36" s="157"/>
      <c r="P36" s="157"/>
    </row>
    <row r="37" spans="2:16" x14ac:dyDescent="0.25">
      <c r="B37" s="156" t="s">
        <v>66</v>
      </c>
      <c r="C37" s="156"/>
      <c r="D37" s="156"/>
      <c r="E37" s="175">
        <v>9507.27</v>
      </c>
      <c r="F37" s="156"/>
      <c r="G37" s="156"/>
      <c r="H37" s="156"/>
      <c r="J37" s="157" t="s">
        <v>68</v>
      </c>
      <c r="K37" s="157"/>
      <c r="L37" s="157"/>
      <c r="M37" s="158">
        <v>52732.56</v>
      </c>
      <c r="N37" s="157"/>
      <c r="O37" s="157"/>
      <c r="P37" s="157"/>
    </row>
    <row r="38" spans="2:16" x14ac:dyDescent="0.25">
      <c r="B38" s="156" t="s">
        <v>67</v>
      </c>
      <c r="C38" s="156"/>
      <c r="D38" s="156"/>
      <c r="E38" s="175">
        <v>50570.7</v>
      </c>
      <c r="F38" s="156"/>
      <c r="G38" s="156"/>
      <c r="H38" s="156"/>
      <c r="J38" s="157" t="s">
        <v>69</v>
      </c>
      <c r="K38" s="157"/>
      <c r="L38" s="157"/>
      <c r="M38" s="158">
        <v>44003.34</v>
      </c>
      <c r="N38" s="157"/>
      <c r="O38" s="157"/>
      <c r="P38" s="157"/>
    </row>
    <row r="39" spans="2:16" x14ac:dyDescent="0.25">
      <c r="B39" s="156" t="s">
        <v>68</v>
      </c>
      <c r="C39" s="156"/>
      <c r="D39" s="156"/>
      <c r="E39" s="175">
        <v>37179.019999999997</v>
      </c>
      <c r="F39" s="156"/>
      <c r="G39" s="156"/>
      <c r="H39" s="156"/>
      <c r="J39" s="157" t="s">
        <v>70</v>
      </c>
      <c r="K39" s="157"/>
      <c r="L39" s="157"/>
      <c r="M39" s="158">
        <v>7000</v>
      </c>
      <c r="N39" s="157"/>
      <c r="O39" s="157"/>
      <c r="P39" s="157"/>
    </row>
    <row r="40" spans="2:16" x14ac:dyDescent="0.25">
      <c r="B40" s="156" t="s">
        <v>69</v>
      </c>
      <c r="C40" s="156"/>
      <c r="D40" s="156"/>
      <c r="E40" s="175">
        <v>16766.59</v>
      </c>
      <c r="F40" s="156"/>
      <c r="G40" s="156"/>
      <c r="H40" s="156"/>
      <c r="J40" s="157" t="s">
        <v>71</v>
      </c>
      <c r="K40" s="157"/>
      <c r="L40" s="157"/>
      <c r="M40" s="158">
        <v>167845.01</v>
      </c>
      <c r="N40" s="157"/>
      <c r="O40" s="157"/>
      <c r="P40" s="157"/>
    </row>
    <row r="41" spans="2:16" x14ac:dyDescent="0.25">
      <c r="B41" s="156" t="s">
        <v>70</v>
      </c>
      <c r="C41" s="156"/>
      <c r="D41" s="156"/>
      <c r="E41" s="175">
        <v>1600</v>
      </c>
      <c r="F41" s="156"/>
      <c r="G41" s="156"/>
      <c r="H41" s="156"/>
      <c r="J41" s="161" t="s">
        <v>72</v>
      </c>
      <c r="K41" s="156"/>
      <c r="L41" s="156"/>
      <c r="M41" s="178">
        <v>5690813.6399999997</v>
      </c>
      <c r="N41" s="157"/>
      <c r="O41" s="157"/>
      <c r="P41" s="157"/>
    </row>
    <row r="42" spans="2:16" x14ac:dyDescent="0.25">
      <c r="B42" s="156" t="s">
        <v>71</v>
      </c>
      <c r="C42" s="156"/>
      <c r="D42" s="156"/>
      <c r="E42" s="175">
        <v>169975.83</v>
      </c>
      <c r="F42" s="156"/>
      <c r="G42" s="156"/>
      <c r="H42" s="156"/>
      <c r="J42" s="161" t="s">
        <v>73</v>
      </c>
      <c r="K42" s="156"/>
      <c r="L42" s="156"/>
      <c r="M42" s="178">
        <v>837437.42</v>
      </c>
      <c r="N42" s="157"/>
      <c r="O42" s="157"/>
      <c r="P42" s="157"/>
    </row>
    <row r="43" spans="2:16" x14ac:dyDescent="0.25">
      <c r="B43" s="161" t="s">
        <v>72</v>
      </c>
      <c r="C43" s="156"/>
      <c r="D43" s="156"/>
      <c r="E43" s="177">
        <v>5481796.5300000003</v>
      </c>
      <c r="F43" s="156"/>
      <c r="G43" s="156"/>
      <c r="H43" s="156"/>
      <c r="J43" s="157" t="s">
        <v>74</v>
      </c>
      <c r="K43" s="157"/>
      <c r="L43" s="157"/>
      <c r="M43" s="158">
        <v>99328.63</v>
      </c>
      <c r="N43" s="157"/>
      <c r="O43" s="157"/>
      <c r="P43" s="157"/>
    </row>
    <row r="44" spans="2:16" x14ac:dyDescent="0.25">
      <c r="B44" s="161" t="s">
        <v>73</v>
      </c>
      <c r="C44" s="156"/>
      <c r="D44" s="156"/>
      <c r="E44" s="177">
        <v>831721.9</v>
      </c>
      <c r="F44" s="156"/>
      <c r="G44" s="156"/>
      <c r="H44" s="156"/>
      <c r="J44" s="157" t="s">
        <v>75</v>
      </c>
      <c r="K44" s="157"/>
      <c r="L44" s="157"/>
      <c r="M44" s="158">
        <v>157547.57</v>
      </c>
      <c r="N44" s="157"/>
      <c r="O44" s="157"/>
      <c r="P44" s="157"/>
    </row>
    <row r="45" spans="2:16" x14ac:dyDescent="0.25">
      <c r="B45" s="156" t="s">
        <v>74</v>
      </c>
      <c r="C45" s="156"/>
      <c r="D45" s="156"/>
      <c r="E45" s="175">
        <v>88963.33</v>
      </c>
      <c r="F45" s="156"/>
      <c r="G45" s="156"/>
      <c r="H45" s="156"/>
      <c r="J45" s="157" t="s">
        <v>76</v>
      </c>
      <c r="K45" s="157"/>
      <c r="L45" s="157"/>
      <c r="M45" s="158">
        <v>129932.07</v>
      </c>
      <c r="N45" s="157"/>
      <c r="O45" s="157"/>
      <c r="P45" s="157"/>
    </row>
    <row r="46" spans="2:16" x14ac:dyDescent="0.25">
      <c r="B46" s="156" t="s">
        <v>75</v>
      </c>
      <c r="C46" s="156"/>
      <c r="D46" s="156"/>
      <c r="E46" s="175">
        <v>125700.22</v>
      </c>
      <c r="F46" s="156"/>
      <c r="G46" s="156"/>
      <c r="H46" s="156"/>
      <c r="J46" s="160" t="s">
        <v>77</v>
      </c>
      <c r="K46" s="156"/>
      <c r="L46" s="156"/>
      <c r="M46" s="168">
        <v>194512.37</v>
      </c>
      <c r="N46" s="157"/>
      <c r="O46" s="157"/>
      <c r="P46" s="157"/>
    </row>
    <row r="47" spans="2:16" x14ac:dyDescent="0.25">
      <c r="B47" s="156" t="s">
        <v>76</v>
      </c>
      <c r="C47" s="156"/>
      <c r="D47" s="156"/>
      <c r="E47" s="175">
        <v>118024.49</v>
      </c>
      <c r="F47" s="156"/>
      <c r="G47" s="156"/>
      <c r="H47" s="156"/>
      <c r="J47" s="160" t="s">
        <v>78</v>
      </c>
      <c r="K47" s="156"/>
      <c r="L47" s="156"/>
      <c r="M47" s="168">
        <v>245585.77</v>
      </c>
      <c r="N47" s="157"/>
      <c r="O47" s="157"/>
      <c r="P47" s="157"/>
    </row>
    <row r="48" spans="2:16" x14ac:dyDescent="0.25">
      <c r="B48" s="160" t="s">
        <v>77</v>
      </c>
      <c r="C48" s="156"/>
      <c r="D48" s="156"/>
      <c r="E48" s="176">
        <v>178482.91</v>
      </c>
      <c r="F48" s="156"/>
      <c r="G48" s="156"/>
      <c r="H48" s="156"/>
      <c r="J48" s="160" t="s">
        <v>79</v>
      </c>
      <c r="K48" s="156"/>
      <c r="L48" s="156"/>
      <c r="M48" s="168">
        <v>50427.96</v>
      </c>
      <c r="N48" s="157"/>
      <c r="O48" s="157"/>
      <c r="P48" s="157"/>
    </row>
    <row r="49" spans="2:16" x14ac:dyDescent="0.25">
      <c r="B49" s="160" t="s">
        <v>78</v>
      </c>
      <c r="C49" s="156"/>
      <c r="D49" s="156"/>
      <c r="E49" s="176">
        <v>231755.93</v>
      </c>
      <c r="F49" s="156"/>
      <c r="G49" s="156"/>
      <c r="H49" s="156"/>
      <c r="J49" s="157" t="s">
        <v>80</v>
      </c>
      <c r="K49" s="157"/>
      <c r="L49" s="157"/>
      <c r="M49" s="158">
        <v>1457524.62</v>
      </c>
      <c r="N49" s="157"/>
      <c r="O49" s="157"/>
      <c r="P49" s="157"/>
    </row>
    <row r="50" spans="2:16" x14ac:dyDescent="0.25">
      <c r="B50" s="160" t="s">
        <v>79</v>
      </c>
      <c r="C50" s="156"/>
      <c r="D50" s="156"/>
      <c r="E50" s="176">
        <v>47020.69</v>
      </c>
      <c r="F50" s="156"/>
      <c r="G50" s="156"/>
      <c r="H50" s="156"/>
      <c r="J50" s="157" t="s">
        <v>81</v>
      </c>
      <c r="K50" s="157"/>
      <c r="L50" s="157"/>
      <c r="M50" s="158">
        <v>160299.15</v>
      </c>
      <c r="N50" s="157"/>
      <c r="O50" s="157"/>
      <c r="P50" s="157"/>
    </row>
    <row r="51" spans="2:16" x14ac:dyDescent="0.25">
      <c r="B51" s="156" t="s">
        <v>80</v>
      </c>
      <c r="C51" s="156"/>
      <c r="D51" s="156"/>
      <c r="E51" s="175">
        <v>1385162.46</v>
      </c>
      <c r="F51" s="156"/>
      <c r="G51" s="156"/>
      <c r="H51" s="156"/>
      <c r="J51" s="157" t="s">
        <v>188</v>
      </c>
      <c r="K51" s="157"/>
      <c r="L51" s="157"/>
      <c r="M51" s="158">
        <v>16394.34</v>
      </c>
      <c r="N51" s="157"/>
      <c r="O51" s="157"/>
      <c r="P51" s="157"/>
    </row>
    <row r="52" spans="2:16" x14ac:dyDescent="0.25">
      <c r="B52" s="156" t="s">
        <v>81</v>
      </c>
      <c r="C52" s="156"/>
      <c r="D52" s="156"/>
      <c r="E52" s="175">
        <v>137025.67000000001</v>
      </c>
      <c r="F52" s="156"/>
      <c r="G52" s="156"/>
      <c r="H52" s="156"/>
      <c r="J52" s="157" t="s">
        <v>82</v>
      </c>
      <c r="K52" s="157"/>
      <c r="L52" s="157"/>
      <c r="M52" s="158">
        <v>19549.650000000001</v>
      </c>
      <c r="N52" s="157"/>
      <c r="O52" s="157"/>
      <c r="P52" s="157"/>
    </row>
    <row r="53" spans="2:16" x14ac:dyDescent="0.25">
      <c r="B53" s="156" t="s">
        <v>82</v>
      </c>
      <c r="C53" s="156"/>
      <c r="D53" s="156"/>
      <c r="E53" s="175">
        <v>11661.96</v>
      </c>
      <c r="F53" s="156"/>
      <c r="G53" s="156"/>
      <c r="H53" s="156"/>
      <c r="J53" s="161" t="s">
        <v>83</v>
      </c>
      <c r="K53" s="156"/>
      <c r="L53" s="156"/>
      <c r="M53" s="178">
        <v>37938.83</v>
      </c>
      <c r="N53" s="157"/>
      <c r="O53" s="157"/>
      <c r="P53" s="157"/>
    </row>
    <row r="54" spans="2:16" x14ac:dyDescent="0.25">
      <c r="B54" s="161" t="s">
        <v>83</v>
      </c>
      <c r="C54" s="156"/>
      <c r="D54" s="156"/>
      <c r="E54" s="177">
        <v>36545.339999999997</v>
      </c>
      <c r="F54" s="156"/>
      <c r="G54" s="156"/>
      <c r="H54" s="156"/>
      <c r="J54" s="161" t="s">
        <v>84</v>
      </c>
      <c r="K54" s="156"/>
      <c r="L54" s="156"/>
      <c r="M54" s="178">
        <v>5595.65</v>
      </c>
      <c r="N54" s="157"/>
      <c r="O54" s="157"/>
      <c r="P54" s="157"/>
    </row>
    <row r="55" spans="2:16" x14ac:dyDescent="0.25">
      <c r="B55" s="161" t="s">
        <v>84</v>
      </c>
      <c r="C55" s="156"/>
      <c r="D55" s="156"/>
      <c r="E55" s="177">
        <v>5545.46</v>
      </c>
      <c r="F55" s="156"/>
      <c r="G55" s="156"/>
      <c r="H55" s="156"/>
      <c r="J55" s="157" t="s">
        <v>85</v>
      </c>
      <c r="K55" s="157"/>
      <c r="L55" s="157"/>
      <c r="M55" s="158">
        <v>2932000</v>
      </c>
      <c r="N55" s="157"/>
      <c r="O55" s="157"/>
      <c r="P55" s="157"/>
    </row>
    <row r="56" spans="2:16" x14ac:dyDescent="0.25">
      <c r="B56" s="156" t="s">
        <v>85</v>
      </c>
      <c r="C56" s="156"/>
      <c r="D56" s="156"/>
      <c r="E56" s="175">
        <v>2640000</v>
      </c>
      <c r="F56" s="156"/>
      <c r="G56" s="156"/>
      <c r="H56" s="156"/>
      <c r="J56" s="157" t="s">
        <v>86</v>
      </c>
      <c r="K56" s="157"/>
      <c r="L56" s="157"/>
      <c r="M56" s="158">
        <v>214068.03</v>
      </c>
      <c r="N56" s="157"/>
      <c r="O56" s="157"/>
      <c r="P56" s="157"/>
    </row>
    <row r="57" spans="2:16" x14ac:dyDescent="0.25">
      <c r="B57" s="156" t="s">
        <v>86</v>
      </c>
      <c r="C57" s="156"/>
      <c r="D57" s="156"/>
      <c r="E57" s="175">
        <v>205144.11</v>
      </c>
      <c r="F57" s="156"/>
      <c r="G57" s="156"/>
      <c r="H57" s="156"/>
      <c r="J57" s="162" t="s">
        <v>87</v>
      </c>
      <c r="K57" s="162"/>
      <c r="L57" s="162"/>
      <c r="M57" s="163">
        <v>47505652.609999999</v>
      </c>
      <c r="N57" s="164">
        <v>47505652.609999999</v>
      </c>
      <c r="O57" s="162"/>
      <c r="P57" s="162"/>
    </row>
    <row r="58" spans="2:16" x14ac:dyDescent="0.25">
      <c r="B58" s="162" t="s">
        <v>87</v>
      </c>
      <c r="C58" s="179"/>
      <c r="D58" s="179"/>
      <c r="E58" s="180">
        <v>45828195.359999999</v>
      </c>
      <c r="F58" s="180">
        <v>45828195.359999999</v>
      </c>
      <c r="G58" s="179"/>
      <c r="H58" s="179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5"/>
  <sheetViews>
    <sheetView topLeftCell="A264" zoomScale="90" zoomScaleNormal="90" workbookViewId="0">
      <selection activeCell="L358" sqref="L358"/>
    </sheetView>
  </sheetViews>
  <sheetFormatPr defaultColWidth="9.140625" defaultRowHeight="11.25" x14ac:dyDescent="0.2"/>
  <cols>
    <col min="1" max="2" width="1" style="188" customWidth="1"/>
    <col min="3" max="3" width="8.140625" style="190" customWidth="1"/>
    <col min="4" max="4" width="47.85546875" style="190" customWidth="1" collapsed="1"/>
    <col min="5" max="5" width="7.140625" style="191" hidden="1" customWidth="1"/>
    <col min="6" max="6" width="7.42578125" style="193" bestFit="1" customWidth="1"/>
    <col min="7" max="7" width="7.42578125" style="192" bestFit="1" customWidth="1"/>
    <col min="8" max="8" width="7.28515625" style="192" bestFit="1" customWidth="1"/>
    <col min="9" max="9" width="6.85546875" style="192" bestFit="1" customWidth="1"/>
    <col min="10" max="10" width="7.28515625" style="192" customWidth="1"/>
    <col min="11" max="11" width="7.28515625" style="192" bestFit="1" customWidth="1"/>
    <col min="12" max="12" width="6.85546875" style="192" bestFit="1" customWidth="1"/>
    <col min="13" max="14" width="7.28515625" style="192" bestFit="1" customWidth="1"/>
    <col min="15" max="15" width="5.85546875" style="192" bestFit="1" customWidth="1"/>
    <col min="16" max="17" width="7.28515625" style="192" bestFit="1" customWidth="1"/>
    <col min="18" max="18" width="6.85546875" style="192" bestFit="1" customWidth="1"/>
    <col min="19" max="20" width="7.28515625" style="192" bestFit="1" customWidth="1"/>
    <col min="21" max="21" width="6.85546875" style="192" bestFit="1" customWidth="1"/>
    <col min="22" max="23" width="7.28515625" style="192" bestFit="1" customWidth="1"/>
    <col min="24" max="24" width="6.85546875" style="192" bestFit="1" customWidth="1"/>
    <col min="25" max="26" width="7.5703125" style="192" customWidth="1"/>
    <col min="27" max="27" width="7.5703125" style="192" customWidth="1" collapsed="1"/>
    <col min="28" max="28" width="9.140625" style="190" customWidth="1"/>
    <col min="29" max="29" width="13.42578125" style="195" bestFit="1" customWidth="1"/>
    <col min="30" max="16384" width="9.140625" style="190"/>
  </cols>
  <sheetData>
    <row r="1" spans="1:31" ht="15.75" customHeight="1" x14ac:dyDescent="0.2">
      <c r="C1" s="189" t="s">
        <v>193</v>
      </c>
      <c r="H1" s="194">
        <f>550210786.86/1000-H7</f>
        <v>0</v>
      </c>
    </row>
    <row r="2" spans="1:31" ht="15.75" x14ac:dyDescent="0.25">
      <c r="C2" s="196" t="s">
        <v>194</v>
      </c>
      <c r="F2" s="197"/>
      <c r="G2" s="197"/>
      <c r="H2" s="194">
        <v>0</v>
      </c>
      <c r="I2" s="197"/>
      <c r="J2" s="194">
        <v>0</v>
      </c>
      <c r="K2" s="194">
        <v>0</v>
      </c>
      <c r="L2" s="197"/>
      <c r="M2" s="194">
        <v>0</v>
      </c>
      <c r="N2" s="194">
        <v>0</v>
      </c>
      <c r="O2" s="197"/>
      <c r="P2" s="194"/>
      <c r="Q2" s="194"/>
      <c r="R2" s="197"/>
      <c r="S2" s="194">
        <v>0</v>
      </c>
      <c r="T2" s="194">
        <v>0</v>
      </c>
      <c r="U2" s="197"/>
      <c r="V2" s="197"/>
      <c r="W2" s="197"/>
      <c r="X2" s="197"/>
      <c r="Y2" s="194">
        <v>0</v>
      </c>
      <c r="Z2" s="194">
        <v>0</v>
      </c>
    </row>
    <row r="3" spans="1:31" ht="16.5" customHeight="1" thickBot="1" x14ac:dyDescent="0.25">
      <c r="F3" s="199"/>
      <c r="G3" s="198"/>
      <c r="H3" s="200"/>
      <c r="I3" s="198"/>
      <c r="J3" s="198"/>
      <c r="K3" s="201"/>
      <c r="L3" s="198"/>
      <c r="M3" s="198"/>
      <c r="N3" s="200"/>
      <c r="O3" s="198"/>
      <c r="P3" s="198"/>
      <c r="Q3" s="198"/>
      <c r="R3" s="198"/>
      <c r="S3" s="198"/>
      <c r="T3" s="200"/>
      <c r="U3" s="198"/>
      <c r="V3" s="198"/>
      <c r="W3" s="198"/>
      <c r="X3" s="198"/>
      <c r="Y3" s="198"/>
      <c r="Z3" s="200"/>
      <c r="AA3" s="198"/>
    </row>
    <row r="4" spans="1:31" s="211" customFormat="1" ht="17.45" customHeight="1" x14ac:dyDescent="0.2">
      <c r="A4" s="188"/>
      <c r="B4" s="188"/>
      <c r="C4" s="202" t="s">
        <v>0</v>
      </c>
      <c r="D4" s="203" t="s">
        <v>195</v>
      </c>
      <c r="E4" s="204" t="s">
        <v>196</v>
      </c>
      <c r="F4" s="205">
        <v>2024</v>
      </c>
      <c r="G4" s="208">
        <v>2024</v>
      </c>
      <c r="H4" s="206"/>
      <c r="I4" s="207"/>
      <c r="J4" s="448" t="s">
        <v>197</v>
      </c>
      <c r="K4" s="449"/>
      <c r="L4" s="450"/>
      <c r="M4" s="448" t="s">
        <v>198</v>
      </c>
      <c r="N4" s="449"/>
      <c r="O4" s="450"/>
      <c r="P4" s="448" t="s">
        <v>199</v>
      </c>
      <c r="Q4" s="449"/>
      <c r="R4" s="450"/>
      <c r="S4" s="448" t="s">
        <v>200</v>
      </c>
      <c r="T4" s="449"/>
      <c r="U4" s="450"/>
      <c r="V4" s="448" t="s">
        <v>201</v>
      </c>
      <c r="W4" s="449"/>
      <c r="X4" s="450"/>
      <c r="Y4" s="448" t="s">
        <v>202</v>
      </c>
      <c r="Z4" s="449"/>
      <c r="AA4" s="450"/>
      <c r="AB4" s="209"/>
      <c r="AC4" s="210"/>
    </row>
    <row r="5" spans="1:31" s="211" customFormat="1" ht="12.75" hidden="1" customHeight="1" x14ac:dyDescent="0.2">
      <c r="A5" s="188"/>
      <c r="B5" s="188"/>
      <c r="C5" s="212"/>
      <c r="D5" s="213"/>
      <c r="E5" s="214"/>
      <c r="F5" s="215"/>
      <c r="G5" s="218"/>
      <c r="H5" s="216"/>
      <c r="I5" s="217"/>
      <c r="J5" s="219"/>
      <c r="K5" s="219"/>
      <c r="L5" s="220"/>
      <c r="M5" s="219"/>
      <c r="N5" s="219"/>
      <c r="O5" s="221"/>
      <c r="P5" s="222"/>
      <c r="Q5" s="219"/>
      <c r="R5" s="220"/>
      <c r="S5" s="223"/>
      <c r="T5" s="219"/>
      <c r="U5" s="221"/>
      <c r="V5" s="222"/>
      <c r="W5" s="219"/>
      <c r="X5" s="220"/>
      <c r="Y5" s="223"/>
      <c r="Z5" s="219"/>
      <c r="AA5" s="220"/>
      <c r="AB5" s="209"/>
      <c r="AC5" s="210"/>
    </row>
    <row r="6" spans="1:31" s="233" customFormat="1" ht="24" customHeight="1" x14ac:dyDescent="0.2">
      <c r="A6" s="224"/>
      <c r="B6" s="224"/>
      <c r="C6" s="212"/>
      <c r="D6" s="225"/>
      <c r="E6" s="214"/>
      <c r="F6" s="226" t="s">
        <v>203</v>
      </c>
      <c r="G6" s="229" t="s">
        <v>204</v>
      </c>
      <c r="H6" s="227" t="str">
        <f>Z6</f>
        <v>Факт</v>
      </c>
      <c r="I6" s="228" t="s">
        <v>206</v>
      </c>
      <c r="J6" s="227" t="s">
        <v>204</v>
      </c>
      <c r="K6" s="227" t="s">
        <v>205</v>
      </c>
      <c r="L6" s="228" t="s">
        <v>206</v>
      </c>
      <c r="M6" s="227" t="s">
        <v>204</v>
      </c>
      <c r="N6" s="227" t="s">
        <v>205</v>
      </c>
      <c r="O6" s="230" t="s">
        <v>206</v>
      </c>
      <c r="P6" s="226" t="s">
        <v>204</v>
      </c>
      <c r="Q6" s="227" t="s">
        <v>205</v>
      </c>
      <c r="R6" s="228" t="s">
        <v>206</v>
      </c>
      <c r="S6" s="229" t="s">
        <v>204</v>
      </c>
      <c r="T6" s="227" t="s">
        <v>205</v>
      </c>
      <c r="U6" s="230" t="s">
        <v>206</v>
      </c>
      <c r="V6" s="226" t="s">
        <v>204</v>
      </c>
      <c r="W6" s="227" t="s">
        <v>205</v>
      </c>
      <c r="X6" s="228" t="s">
        <v>206</v>
      </c>
      <c r="Y6" s="229" t="s">
        <v>204</v>
      </c>
      <c r="Z6" s="227" t="s">
        <v>205</v>
      </c>
      <c r="AA6" s="228" t="s">
        <v>206</v>
      </c>
      <c r="AB6" s="231"/>
      <c r="AC6" s="232"/>
    </row>
    <row r="7" spans="1:31" s="234" customFormat="1" ht="13.7" customHeight="1" x14ac:dyDescent="0.2">
      <c r="C7" s="235" t="s">
        <v>207</v>
      </c>
      <c r="D7" s="236" t="s">
        <v>208</v>
      </c>
      <c r="E7" s="237"/>
      <c r="F7" s="238">
        <f>F9+F38+F42+F45+F48+F51+F54+F57</f>
        <v>573242.86707890336</v>
      </c>
      <c r="G7" s="241">
        <f t="shared" ref="G7:G38" si="0">J7+M7+S7+Y7</f>
        <v>568754.46478011599</v>
      </c>
      <c r="H7" s="239">
        <f t="shared" ref="H7:H38" si="1">K7+N7+T7+Z7</f>
        <v>550210.78685999988</v>
      </c>
      <c r="I7" s="240">
        <f>H7-G7</f>
        <v>-18543.677920116112</v>
      </c>
      <c r="J7" s="239">
        <f>J9+J38+J42+J45+J48+J51+J54+J57</f>
        <v>162473.69162357153</v>
      </c>
      <c r="K7" s="239">
        <f>K9+K38+K42+K45+K48+K51+K54+K57</f>
        <v>158545.29113000003</v>
      </c>
      <c r="L7" s="240">
        <f t="shared" ref="L7:L70" si="2">K7-J7</f>
        <v>-3928.4004935715056</v>
      </c>
      <c r="M7" s="241">
        <f>M9+M38+M42+M45+M48+M51+M54+M57</f>
        <v>118803.37681811815</v>
      </c>
      <c r="N7" s="239">
        <f>N9+N38+N42+N45+N48+N51+N54+N57</f>
        <v>123883.40488999992</v>
      </c>
      <c r="O7" s="242">
        <f t="shared" ref="O7:O70" si="3">N7-M7</f>
        <v>5080.0280718817667</v>
      </c>
      <c r="P7" s="238">
        <f>J7+M7</f>
        <v>281277.06844168971</v>
      </c>
      <c r="Q7" s="239">
        <f>K7+N7</f>
        <v>282428.69601999992</v>
      </c>
      <c r="R7" s="240">
        <f>Q7-P7</f>
        <v>1151.6275783102028</v>
      </c>
      <c r="S7" s="241">
        <f>S9+S38+S42+S45+S48+S51+S54+S57</f>
        <v>113922.49601337148</v>
      </c>
      <c r="T7" s="239">
        <f>T9+T38+T42+T45+T48+T51+T54+T57</f>
        <v>105746.43667999998</v>
      </c>
      <c r="U7" s="242">
        <f t="shared" ref="U7:U70" si="4">T7-S7</f>
        <v>-8176.0593333714933</v>
      </c>
      <c r="V7" s="238">
        <f>P7+S7</f>
        <v>395199.56445506122</v>
      </c>
      <c r="W7" s="239">
        <f t="shared" ref="W7:W73" si="5">Q7+T7</f>
        <v>388175.1326999999</v>
      </c>
      <c r="X7" s="240">
        <f>W7-V7</f>
        <v>-7024.4317550613196</v>
      </c>
      <c r="Y7" s="241">
        <f>Y9+Y38+Y42+Y45+Y48+Y51+Y54+Y57</f>
        <v>173554.90032505483</v>
      </c>
      <c r="Z7" s="239">
        <f>Z9+Z38+Z42+Z45+Z48+Z51+Z54+Z57</f>
        <v>162035.65416000001</v>
      </c>
      <c r="AA7" s="240">
        <f t="shared" ref="AA7:AA70" si="6">Z7-Y7</f>
        <v>-11519.246165054821</v>
      </c>
      <c r="AB7" s="243"/>
      <c r="AC7" s="244"/>
    </row>
    <row r="8" spans="1:31" s="188" customFormat="1" ht="12.2" hidden="1" customHeight="1" x14ac:dyDescent="0.2">
      <c r="A8" s="234"/>
      <c r="B8" s="234"/>
      <c r="C8" s="245" t="s">
        <v>209</v>
      </c>
      <c r="D8" s="246" t="s">
        <v>210</v>
      </c>
      <c r="E8" s="247"/>
      <c r="F8" s="248">
        <f>F7-F37-F41-F44-F47-F50-F56-F104</f>
        <v>573242.86707890336</v>
      </c>
      <c r="G8" s="251">
        <f t="shared" si="0"/>
        <v>568754.46478011599</v>
      </c>
      <c r="H8" s="249">
        <f t="shared" si="1"/>
        <v>550210.78685999988</v>
      </c>
      <c r="I8" s="250">
        <f t="shared" ref="I8:I74" si="7">H8-G8</f>
        <v>-18543.677920116112</v>
      </c>
      <c r="J8" s="249">
        <f>J7-J37-J41-J44-J47-J50-J56-J104</f>
        <v>162473.69162357153</v>
      </c>
      <c r="K8" s="249">
        <f>K7-K37-K41-K44-K47-K50-K56-K104</f>
        <v>158545.29113000003</v>
      </c>
      <c r="L8" s="250">
        <f t="shared" si="2"/>
        <v>-3928.4004935715056</v>
      </c>
      <c r="M8" s="249">
        <f>M7-M37-M41-M44-M47-M50-M56-M104</f>
        <v>118803.37681811815</v>
      </c>
      <c r="N8" s="249">
        <f>N7-N37-N41-N44-N47-N50-N56-N104</f>
        <v>123883.40488999992</v>
      </c>
      <c r="O8" s="252">
        <f t="shared" si="3"/>
        <v>5080.0280718817667</v>
      </c>
      <c r="P8" s="248">
        <f t="shared" ref="P8:Q74" si="8">J8+M8</f>
        <v>281277.06844168971</v>
      </c>
      <c r="Q8" s="249">
        <f t="shared" si="8"/>
        <v>282428.69601999992</v>
      </c>
      <c r="R8" s="250">
        <f t="shared" ref="R8:R74" si="9">Q8-P8</f>
        <v>1151.6275783102028</v>
      </c>
      <c r="S8" s="249">
        <f>S7-S37-S41-S44-S47-S50-S56-S104</f>
        <v>113922.49601337148</v>
      </c>
      <c r="T8" s="249">
        <f>T7-T37-T41-T44-T47-T50-T56-T104</f>
        <v>105746.43667999998</v>
      </c>
      <c r="U8" s="252">
        <f t="shared" si="4"/>
        <v>-8176.0593333714933</v>
      </c>
      <c r="V8" s="248">
        <f t="shared" ref="V8:W74" si="10">P8+S8</f>
        <v>395199.56445506122</v>
      </c>
      <c r="W8" s="249">
        <f t="shared" si="5"/>
        <v>388175.1326999999</v>
      </c>
      <c r="X8" s="250">
        <f t="shared" ref="X8:X74" si="11">W8-V8</f>
        <v>-7024.4317550613196</v>
      </c>
      <c r="Y8" s="249">
        <f>Y7-Y37-Y41-Y44-Y47-Y50-Y56-Y104</f>
        <v>173554.90032505483</v>
      </c>
      <c r="Z8" s="249">
        <f>Z7-Z37-Z41-Z44-Z47-Z50-Z56-Z104</f>
        <v>162035.65416000001</v>
      </c>
      <c r="AA8" s="250">
        <f t="shared" si="6"/>
        <v>-11519.246165054821</v>
      </c>
      <c r="AB8" s="253"/>
      <c r="AC8" s="254"/>
    </row>
    <row r="9" spans="1:31" s="265" customFormat="1" ht="12.2" customHeight="1" collapsed="1" x14ac:dyDescent="0.2">
      <c r="A9" s="234"/>
      <c r="B9" s="234"/>
      <c r="C9" s="255" t="s">
        <v>5</v>
      </c>
      <c r="D9" s="256" t="s">
        <v>211</v>
      </c>
      <c r="E9" s="257"/>
      <c r="F9" s="258">
        <f>F10+F15+F28</f>
        <v>573242.86707890336</v>
      </c>
      <c r="G9" s="261">
        <f t="shared" si="0"/>
        <v>568339.46478011599</v>
      </c>
      <c r="H9" s="259">
        <f t="shared" si="1"/>
        <v>549824.82181999995</v>
      </c>
      <c r="I9" s="260">
        <f t="shared" si="7"/>
        <v>-18514.642960116034</v>
      </c>
      <c r="J9" s="259">
        <f>J10+J15+J28</f>
        <v>162388.69162357153</v>
      </c>
      <c r="K9" s="259">
        <f>K10+K15+K28</f>
        <v>158449.29012000002</v>
      </c>
      <c r="L9" s="260">
        <f t="shared" si="2"/>
        <v>-3939.4015035715129</v>
      </c>
      <c r="M9" s="261">
        <f>M10+M15+M28</f>
        <v>118713.37681811815</v>
      </c>
      <c r="N9" s="259">
        <f>N10+N15+N28</f>
        <v>123772.63420999992</v>
      </c>
      <c r="O9" s="262">
        <f t="shared" si="3"/>
        <v>5059.2573918817652</v>
      </c>
      <c r="P9" s="258">
        <f t="shared" si="8"/>
        <v>281102.06844168971</v>
      </c>
      <c r="Q9" s="259">
        <f t="shared" si="8"/>
        <v>282221.92432999995</v>
      </c>
      <c r="R9" s="260">
        <f t="shared" si="9"/>
        <v>1119.8558883102378</v>
      </c>
      <c r="S9" s="261">
        <f>S10+S15+S28</f>
        <v>113842.49601337148</v>
      </c>
      <c r="T9" s="259">
        <f>T10+T15+T28</f>
        <v>105644.58467999999</v>
      </c>
      <c r="U9" s="262">
        <f t="shared" si="4"/>
        <v>-8197.9113333714922</v>
      </c>
      <c r="V9" s="258">
        <f t="shared" si="10"/>
        <v>394944.56445506122</v>
      </c>
      <c r="W9" s="259">
        <f t="shared" si="5"/>
        <v>387866.50900999992</v>
      </c>
      <c r="X9" s="260">
        <f t="shared" si="11"/>
        <v>-7078.0554450612981</v>
      </c>
      <c r="Y9" s="261">
        <f>Y10+Y15+Y28</f>
        <v>173394.90032505483</v>
      </c>
      <c r="Z9" s="259">
        <f>Z10+Z15+Z28</f>
        <v>161958.31281</v>
      </c>
      <c r="AA9" s="260">
        <f t="shared" si="6"/>
        <v>-11436.587515054824</v>
      </c>
      <c r="AB9" s="263"/>
      <c r="AC9" s="244"/>
      <c r="AD9" s="234"/>
      <c r="AE9" s="264"/>
    </row>
    <row r="10" spans="1:31" s="234" customFormat="1" ht="12.2" hidden="1" customHeight="1" x14ac:dyDescent="0.2">
      <c r="C10" s="266" t="s">
        <v>212</v>
      </c>
      <c r="D10" s="267" t="s">
        <v>213</v>
      </c>
      <c r="E10" s="268"/>
      <c r="F10" s="269">
        <f>F11+F14</f>
        <v>0</v>
      </c>
      <c r="G10" s="272">
        <f t="shared" si="0"/>
        <v>0</v>
      </c>
      <c r="H10" s="270">
        <f t="shared" si="1"/>
        <v>0</v>
      </c>
      <c r="I10" s="271">
        <f t="shared" si="7"/>
        <v>0</v>
      </c>
      <c r="J10" s="270">
        <v>0</v>
      </c>
      <c r="K10" s="270">
        <v>0</v>
      </c>
      <c r="L10" s="271">
        <f t="shared" si="2"/>
        <v>0</v>
      </c>
      <c r="M10" s="270">
        <v>0</v>
      </c>
      <c r="N10" s="270">
        <v>0</v>
      </c>
      <c r="O10" s="273">
        <f t="shared" si="3"/>
        <v>0</v>
      </c>
      <c r="P10" s="269">
        <f t="shared" si="8"/>
        <v>0</v>
      </c>
      <c r="Q10" s="270">
        <f t="shared" si="8"/>
        <v>0</v>
      </c>
      <c r="R10" s="271">
        <f t="shared" si="9"/>
        <v>0</v>
      </c>
      <c r="S10" s="270">
        <v>0</v>
      </c>
      <c r="T10" s="270">
        <v>0</v>
      </c>
      <c r="U10" s="273">
        <f t="shared" si="4"/>
        <v>0</v>
      </c>
      <c r="V10" s="269">
        <f>P10+S10</f>
        <v>0</v>
      </c>
      <c r="W10" s="270">
        <f t="shared" si="5"/>
        <v>0</v>
      </c>
      <c r="X10" s="271">
        <f t="shared" si="11"/>
        <v>0</v>
      </c>
      <c r="Y10" s="270">
        <v>0</v>
      </c>
      <c r="Z10" s="270">
        <v>0</v>
      </c>
      <c r="AA10" s="271">
        <f t="shared" si="6"/>
        <v>0</v>
      </c>
      <c r="AB10" s="274" t="s">
        <v>214</v>
      </c>
      <c r="AC10" s="244"/>
    </row>
    <row r="11" spans="1:31" ht="12.2" hidden="1" customHeight="1" x14ac:dyDescent="0.2">
      <c r="C11" s="245" t="s">
        <v>215</v>
      </c>
      <c r="D11" s="275" t="s">
        <v>216</v>
      </c>
      <c r="E11" s="247"/>
      <c r="F11" s="276"/>
      <c r="G11" s="251">
        <f t="shared" si="0"/>
        <v>0</v>
      </c>
      <c r="H11" s="249">
        <f t="shared" si="1"/>
        <v>0</v>
      </c>
      <c r="I11" s="250">
        <f t="shared" si="7"/>
        <v>0</v>
      </c>
      <c r="J11" s="249">
        <v>0</v>
      </c>
      <c r="K11" s="249">
        <v>0</v>
      </c>
      <c r="L11" s="250">
        <f t="shared" si="2"/>
        <v>0</v>
      </c>
      <c r="M11" s="249">
        <v>0</v>
      </c>
      <c r="N11" s="249">
        <v>0</v>
      </c>
      <c r="O11" s="252">
        <f t="shared" si="3"/>
        <v>0</v>
      </c>
      <c r="P11" s="248">
        <f t="shared" si="8"/>
        <v>0</v>
      </c>
      <c r="Q11" s="249">
        <f t="shared" si="8"/>
        <v>0</v>
      </c>
      <c r="R11" s="250">
        <f t="shared" si="9"/>
        <v>0</v>
      </c>
      <c r="S11" s="249">
        <v>0</v>
      </c>
      <c r="T11" s="249">
        <v>0</v>
      </c>
      <c r="U11" s="252">
        <f t="shared" si="4"/>
        <v>0</v>
      </c>
      <c r="V11" s="248">
        <f t="shared" si="10"/>
        <v>0</v>
      </c>
      <c r="W11" s="249">
        <f t="shared" si="5"/>
        <v>0</v>
      </c>
      <c r="X11" s="250">
        <f t="shared" si="11"/>
        <v>0</v>
      </c>
      <c r="Y11" s="249">
        <v>0</v>
      </c>
      <c r="Z11" s="249">
        <v>0</v>
      </c>
      <c r="AA11" s="250">
        <f t="shared" si="6"/>
        <v>0</v>
      </c>
      <c r="AB11" s="277" t="s">
        <v>214</v>
      </c>
    </row>
    <row r="12" spans="1:31" ht="12.2" hidden="1" customHeight="1" x14ac:dyDescent="0.2">
      <c r="A12" s="234"/>
      <c r="B12" s="234"/>
      <c r="C12" s="245" t="s">
        <v>217</v>
      </c>
      <c r="D12" s="278" t="s">
        <v>218</v>
      </c>
      <c r="E12" s="247"/>
      <c r="F12" s="276"/>
      <c r="G12" s="251">
        <f t="shared" si="0"/>
        <v>0</v>
      </c>
      <c r="H12" s="249">
        <f t="shared" si="1"/>
        <v>0</v>
      </c>
      <c r="I12" s="250">
        <f t="shared" si="7"/>
        <v>0</v>
      </c>
      <c r="J12" s="249">
        <v>0</v>
      </c>
      <c r="K12" s="249">
        <v>0</v>
      </c>
      <c r="L12" s="250">
        <f t="shared" si="2"/>
        <v>0</v>
      </c>
      <c r="M12" s="249">
        <v>0</v>
      </c>
      <c r="N12" s="249">
        <v>0</v>
      </c>
      <c r="O12" s="252">
        <f t="shared" si="3"/>
        <v>0</v>
      </c>
      <c r="P12" s="248">
        <f t="shared" si="8"/>
        <v>0</v>
      </c>
      <c r="Q12" s="249">
        <f t="shared" si="8"/>
        <v>0</v>
      </c>
      <c r="R12" s="250">
        <f t="shared" si="9"/>
        <v>0</v>
      </c>
      <c r="S12" s="249">
        <v>0</v>
      </c>
      <c r="T12" s="249">
        <v>0</v>
      </c>
      <c r="U12" s="252">
        <f t="shared" si="4"/>
        <v>0</v>
      </c>
      <c r="V12" s="248">
        <f t="shared" si="10"/>
        <v>0</v>
      </c>
      <c r="W12" s="249">
        <f t="shared" si="5"/>
        <v>0</v>
      </c>
      <c r="X12" s="250">
        <f t="shared" si="11"/>
        <v>0</v>
      </c>
      <c r="Y12" s="249">
        <v>0</v>
      </c>
      <c r="Z12" s="249">
        <v>0</v>
      </c>
      <c r="AA12" s="250">
        <f t="shared" si="6"/>
        <v>0</v>
      </c>
      <c r="AB12" s="277" t="s">
        <v>214</v>
      </c>
    </row>
    <row r="13" spans="1:31" ht="12.2" hidden="1" customHeight="1" x14ac:dyDescent="0.2">
      <c r="A13" s="234"/>
      <c r="B13" s="234"/>
      <c r="C13" s="245" t="s">
        <v>219</v>
      </c>
      <c r="D13" s="278" t="s">
        <v>220</v>
      </c>
      <c r="E13" s="247"/>
      <c r="F13" s="276"/>
      <c r="G13" s="251">
        <f t="shared" si="0"/>
        <v>0</v>
      </c>
      <c r="H13" s="249">
        <f t="shared" si="1"/>
        <v>0</v>
      </c>
      <c r="I13" s="250">
        <f t="shared" si="7"/>
        <v>0</v>
      </c>
      <c r="J13" s="249">
        <v>0</v>
      </c>
      <c r="K13" s="249">
        <v>0</v>
      </c>
      <c r="L13" s="250">
        <f t="shared" si="2"/>
        <v>0</v>
      </c>
      <c r="M13" s="249">
        <v>0</v>
      </c>
      <c r="N13" s="249">
        <v>0</v>
      </c>
      <c r="O13" s="252">
        <f t="shared" si="3"/>
        <v>0</v>
      </c>
      <c r="P13" s="248">
        <f t="shared" si="8"/>
        <v>0</v>
      </c>
      <c r="Q13" s="249">
        <f t="shared" si="8"/>
        <v>0</v>
      </c>
      <c r="R13" s="250">
        <f t="shared" si="9"/>
        <v>0</v>
      </c>
      <c r="S13" s="249">
        <v>0</v>
      </c>
      <c r="T13" s="249">
        <v>0</v>
      </c>
      <c r="U13" s="252">
        <f t="shared" si="4"/>
        <v>0</v>
      </c>
      <c r="V13" s="248">
        <f t="shared" si="10"/>
        <v>0</v>
      </c>
      <c r="W13" s="249">
        <f t="shared" si="5"/>
        <v>0</v>
      </c>
      <c r="X13" s="250">
        <f t="shared" si="11"/>
        <v>0</v>
      </c>
      <c r="Y13" s="249">
        <v>0</v>
      </c>
      <c r="Z13" s="249">
        <v>0</v>
      </c>
      <c r="AA13" s="250">
        <f t="shared" si="6"/>
        <v>0</v>
      </c>
      <c r="AB13" s="277" t="s">
        <v>214</v>
      </c>
    </row>
    <row r="14" spans="1:31" s="288" customFormat="1" ht="12.2" hidden="1" customHeight="1" collapsed="1" x14ac:dyDescent="0.2">
      <c r="A14" s="188"/>
      <c r="B14" s="188"/>
      <c r="C14" s="279" t="s">
        <v>221</v>
      </c>
      <c r="D14" s="280" t="s">
        <v>222</v>
      </c>
      <c r="E14" s="281"/>
      <c r="F14" s="282"/>
      <c r="G14" s="284">
        <f t="shared" si="0"/>
        <v>0</v>
      </c>
      <c r="H14" s="285">
        <f t="shared" si="1"/>
        <v>0</v>
      </c>
      <c r="I14" s="283">
        <f t="shared" si="7"/>
        <v>0</v>
      </c>
      <c r="J14" s="249">
        <v>0</v>
      </c>
      <c r="K14" s="249">
        <v>0</v>
      </c>
      <c r="L14" s="250">
        <f t="shared" si="2"/>
        <v>0</v>
      </c>
      <c r="M14" s="249">
        <v>0</v>
      </c>
      <c r="N14" s="249">
        <v>0</v>
      </c>
      <c r="O14" s="286">
        <f t="shared" si="3"/>
        <v>0</v>
      </c>
      <c r="P14" s="287">
        <f t="shared" si="8"/>
        <v>0</v>
      </c>
      <c r="Q14" s="285">
        <f t="shared" si="8"/>
        <v>0</v>
      </c>
      <c r="R14" s="283">
        <f t="shared" si="9"/>
        <v>0</v>
      </c>
      <c r="S14" s="249">
        <v>0</v>
      </c>
      <c r="T14" s="249">
        <v>0</v>
      </c>
      <c r="U14" s="286">
        <f t="shared" si="4"/>
        <v>0</v>
      </c>
      <c r="V14" s="287">
        <f t="shared" si="10"/>
        <v>0</v>
      </c>
      <c r="W14" s="285">
        <f t="shared" si="5"/>
        <v>0</v>
      </c>
      <c r="X14" s="283">
        <f t="shared" si="11"/>
        <v>0</v>
      </c>
      <c r="Y14" s="249">
        <v>0</v>
      </c>
      <c r="Z14" s="249">
        <v>0</v>
      </c>
      <c r="AA14" s="283">
        <f t="shared" si="6"/>
        <v>0</v>
      </c>
      <c r="AB14" s="277" t="s">
        <v>214</v>
      </c>
      <c r="AC14" s="195"/>
    </row>
    <row r="15" spans="1:31" s="265" customFormat="1" ht="12.2" hidden="1" customHeight="1" x14ac:dyDescent="0.2">
      <c r="A15" s="188"/>
      <c r="B15" s="188"/>
      <c r="C15" s="289" t="s">
        <v>223</v>
      </c>
      <c r="D15" s="290" t="s">
        <v>224</v>
      </c>
      <c r="E15" s="291"/>
      <c r="F15" s="294">
        <f>F16+F22</f>
        <v>0</v>
      </c>
      <c r="G15" s="295">
        <f t="shared" si="0"/>
        <v>0</v>
      </c>
      <c r="H15" s="292">
        <f t="shared" si="1"/>
        <v>0</v>
      </c>
      <c r="I15" s="293">
        <f>H15-G15</f>
        <v>0</v>
      </c>
      <c r="J15" s="270">
        <f>J16+J22</f>
        <v>0</v>
      </c>
      <c r="K15" s="270">
        <f>K16+K22</f>
        <v>0</v>
      </c>
      <c r="L15" s="271">
        <f t="shared" si="2"/>
        <v>0</v>
      </c>
      <c r="M15" s="295">
        <f>M16+M22</f>
        <v>0</v>
      </c>
      <c r="N15" s="292">
        <f>N16+N22</f>
        <v>0</v>
      </c>
      <c r="O15" s="296">
        <f t="shared" si="3"/>
        <v>0</v>
      </c>
      <c r="P15" s="294">
        <f t="shared" si="8"/>
        <v>0</v>
      </c>
      <c r="Q15" s="292">
        <f t="shared" si="8"/>
        <v>0</v>
      </c>
      <c r="R15" s="293">
        <f t="shared" si="9"/>
        <v>0</v>
      </c>
      <c r="S15" s="295">
        <f>S16+S22</f>
        <v>0</v>
      </c>
      <c r="T15" s="292">
        <f>T16+T22</f>
        <v>0</v>
      </c>
      <c r="U15" s="296">
        <f t="shared" si="4"/>
        <v>0</v>
      </c>
      <c r="V15" s="294">
        <f t="shared" si="10"/>
        <v>0</v>
      </c>
      <c r="W15" s="292">
        <f t="shared" si="5"/>
        <v>0</v>
      </c>
      <c r="X15" s="293">
        <f t="shared" si="11"/>
        <v>0</v>
      </c>
      <c r="Y15" s="295">
        <f>Y16+Y22</f>
        <v>0</v>
      </c>
      <c r="Z15" s="292">
        <f>Z16+Z22</f>
        <v>0</v>
      </c>
      <c r="AA15" s="293">
        <f t="shared" si="6"/>
        <v>0</v>
      </c>
      <c r="AB15" s="263"/>
      <c r="AC15" s="244"/>
    </row>
    <row r="16" spans="1:31" ht="12.2" hidden="1" customHeight="1" x14ac:dyDescent="0.2">
      <c r="C16" s="245" t="s">
        <v>225</v>
      </c>
      <c r="D16" s="275" t="s">
        <v>226</v>
      </c>
      <c r="E16" s="247"/>
      <c r="F16" s="248">
        <f>F17+F18+F21+F19+F20</f>
        <v>0</v>
      </c>
      <c r="G16" s="251">
        <f t="shared" si="0"/>
        <v>0</v>
      </c>
      <c r="H16" s="249">
        <f t="shared" si="1"/>
        <v>0</v>
      </c>
      <c r="I16" s="250">
        <f t="shared" si="7"/>
        <v>0</v>
      </c>
      <c r="J16" s="249">
        <v>0</v>
      </c>
      <c r="K16" s="249">
        <v>0</v>
      </c>
      <c r="L16" s="250">
        <f t="shared" si="2"/>
        <v>0</v>
      </c>
      <c r="M16" s="249">
        <v>0</v>
      </c>
      <c r="N16" s="249">
        <v>0</v>
      </c>
      <c r="O16" s="252">
        <f t="shared" si="3"/>
        <v>0</v>
      </c>
      <c r="P16" s="248">
        <f t="shared" si="8"/>
        <v>0</v>
      </c>
      <c r="Q16" s="249">
        <f t="shared" si="8"/>
        <v>0</v>
      </c>
      <c r="R16" s="250">
        <f t="shared" si="9"/>
        <v>0</v>
      </c>
      <c r="S16" s="249">
        <v>0</v>
      </c>
      <c r="T16" s="249">
        <v>0</v>
      </c>
      <c r="U16" s="252">
        <f t="shared" si="4"/>
        <v>0</v>
      </c>
      <c r="V16" s="248">
        <f t="shared" si="10"/>
        <v>0</v>
      </c>
      <c r="W16" s="249">
        <f t="shared" si="5"/>
        <v>0</v>
      </c>
      <c r="X16" s="250">
        <f t="shared" si="11"/>
        <v>0</v>
      </c>
      <c r="Y16" s="249">
        <v>0</v>
      </c>
      <c r="Z16" s="249">
        <v>0</v>
      </c>
      <c r="AA16" s="250">
        <f t="shared" si="6"/>
        <v>0</v>
      </c>
      <c r="AB16" s="277" t="s">
        <v>214</v>
      </c>
    </row>
    <row r="17" spans="1:29" ht="12.2" hidden="1" customHeight="1" x14ac:dyDescent="0.2">
      <c r="A17" s="234"/>
      <c r="B17" s="234"/>
      <c r="C17" s="245" t="s">
        <v>227</v>
      </c>
      <c r="D17" s="297" t="s">
        <v>337</v>
      </c>
      <c r="E17" s="247"/>
      <c r="F17" s="276"/>
      <c r="G17" s="251">
        <f t="shared" si="0"/>
        <v>0</v>
      </c>
      <c r="H17" s="249">
        <f t="shared" si="1"/>
        <v>0</v>
      </c>
      <c r="I17" s="250">
        <f t="shared" si="7"/>
        <v>0</v>
      </c>
      <c r="J17" s="249">
        <v>0</v>
      </c>
      <c r="K17" s="249">
        <v>0</v>
      </c>
      <c r="L17" s="250">
        <f t="shared" si="2"/>
        <v>0</v>
      </c>
      <c r="M17" s="249">
        <v>0</v>
      </c>
      <c r="N17" s="249">
        <v>0</v>
      </c>
      <c r="O17" s="252">
        <f t="shared" si="3"/>
        <v>0</v>
      </c>
      <c r="P17" s="248">
        <f>J17+M17</f>
        <v>0</v>
      </c>
      <c r="Q17" s="249">
        <f t="shared" si="8"/>
        <v>0</v>
      </c>
      <c r="R17" s="250">
        <f t="shared" si="9"/>
        <v>0</v>
      </c>
      <c r="S17" s="249">
        <v>0</v>
      </c>
      <c r="T17" s="249">
        <v>0</v>
      </c>
      <c r="U17" s="252">
        <f t="shared" si="4"/>
        <v>0</v>
      </c>
      <c r="V17" s="248">
        <f t="shared" si="10"/>
        <v>0</v>
      </c>
      <c r="W17" s="249">
        <f t="shared" si="10"/>
        <v>0</v>
      </c>
      <c r="X17" s="250">
        <f>W17-V17</f>
        <v>0</v>
      </c>
      <c r="Y17" s="249">
        <v>0</v>
      </c>
      <c r="Z17" s="249">
        <v>0</v>
      </c>
      <c r="AA17" s="250">
        <f t="shared" si="6"/>
        <v>0</v>
      </c>
      <c r="AB17" s="277" t="s">
        <v>214</v>
      </c>
    </row>
    <row r="18" spans="1:29" ht="12.2" hidden="1" customHeight="1" x14ac:dyDescent="0.2">
      <c r="A18" s="234"/>
      <c r="B18" s="234"/>
      <c r="C18" s="245" t="s">
        <v>228</v>
      </c>
      <c r="D18" s="297" t="s">
        <v>339</v>
      </c>
      <c r="E18" s="247"/>
      <c r="F18" s="276"/>
      <c r="G18" s="251">
        <f t="shared" si="0"/>
        <v>0</v>
      </c>
      <c r="H18" s="249">
        <f t="shared" si="1"/>
        <v>0</v>
      </c>
      <c r="I18" s="250">
        <f t="shared" si="7"/>
        <v>0</v>
      </c>
      <c r="J18" s="249">
        <v>0</v>
      </c>
      <c r="K18" s="249">
        <v>0</v>
      </c>
      <c r="L18" s="250">
        <f t="shared" si="2"/>
        <v>0</v>
      </c>
      <c r="M18" s="249">
        <v>0</v>
      </c>
      <c r="N18" s="249">
        <v>0</v>
      </c>
      <c r="O18" s="252">
        <f t="shared" si="3"/>
        <v>0</v>
      </c>
      <c r="P18" s="248">
        <f>J18+M18</f>
        <v>0</v>
      </c>
      <c r="Q18" s="249">
        <f>K18+N18</f>
        <v>0</v>
      </c>
      <c r="R18" s="250">
        <f>Q18-P18</f>
        <v>0</v>
      </c>
      <c r="S18" s="249">
        <v>0</v>
      </c>
      <c r="T18" s="249">
        <v>0</v>
      </c>
      <c r="U18" s="252">
        <f t="shared" si="4"/>
        <v>0</v>
      </c>
      <c r="V18" s="248">
        <f t="shared" si="10"/>
        <v>0</v>
      </c>
      <c r="W18" s="249">
        <f t="shared" si="10"/>
        <v>0</v>
      </c>
      <c r="X18" s="250">
        <f>W18-V18</f>
        <v>0</v>
      </c>
      <c r="Y18" s="249">
        <v>0</v>
      </c>
      <c r="Z18" s="249">
        <v>0</v>
      </c>
      <c r="AA18" s="250">
        <f t="shared" si="6"/>
        <v>0</v>
      </c>
      <c r="AB18" s="277" t="s">
        <v>214</v>
      </c>
    </row>
    <row r="19" spans="1:29" ht="12.2" hidden="1" customHeight="1" x14ac:dyDescent="0.2">
      <c r="A19" s="234"/>
      <c r="B19" s="234"/>
      <c r="C19" s="245" t="s">
        <v>229</v>
      </c>
      <c r="D19" s="297" t="s">
        <v>341</v>
      </c>
      <c r="E19" s="247"/>
      <c r="F19" s="276"/>
      <c r="G19" s="251">
        <f t="shared" si="0"/>
        <v>0</v>
      </c>
      <c r="H19" s="249">
        <f t="shared" si="1"/>
        <v>0</v>
      </c>
      <c r="I19" s="250">
        <f t="shared" si="7"/>
        <v>0</v>
      </c>
      <c r="J19" s="249">
        <v>0</v>
      </c>
      <c r="K19" s="249">
        <v>0</v>
      </c>
      <c r="L19" s="250">
        <f t="shared" si="2"/>
        <v>0</v>
      </c>
      <c r="M19" s="249">
        <v>0</v>
      </c>
      <c r="N19" s="249">
        <v>0</v>
      </c>
      <c r="O19" s="252">
        <f t="shared" si="3"/>
        <v>0</v>
      </c>
      <c r="P19" s="248">
        <f>J19+M19</f>
        <v>0</v>
      </c>
      <c r="Q19" s="249">
        <f>K19+N19</f>
        <v>0</v>
      </c>
      <c r="R19" s="250">
        <f>Q19-P19</f>
        <v>0</v>
      </c>
      <c r="S19" s="249">
        <v>0</v>
      </c>
      <c r="T19" s="249">
        <v>0</v>
      </c>
      <c r="U19" s="252">
        <f t="shared" si="4"/>
        <v>0</v>
      </c>
      <c r="V19" s="248">
        <f t="shared" si="10"/>
        <v>0</v>
      </c>
      <c r="W19" s="249">
        <f t="shared" si="10"/>
        <v>0</v>
      </c>
      <c r="X19" s="250">
        <f>W19-V19</f>
        <v>0</v>
      </c>
      <c r="Y19" s="249">
        <v>0</v>
      </c>
      <c r="Z19" s="249">
        <v>0</v>
      </c>
      <c r="AA19" s="250">
        <f t="shared" si="6"/>
        <v>0</v>
      </c>
      <c r="AB19" s="277" t="s">
        <v>214</v>
      </c>
    </row>
    <row r="20" spans="1:29" ht="12.2" hidden="1" customHeight="1" x14ac:dyDescent="0.2">
      <c r="C20" s="245" t="s">
        <v>230</v>
      </c>
      <c r="D20" s="297" t="s">
        <v>343</v>
      </c>
      <c r="E20" s="247"/>
      <c r="F20" s="276"/>
      <c r="G20" s="251">
        <f t="shared" si="0"/>
        <v>0</v>
      </c>
      <c r="H20" s="249">
        <f t="shared" si="1"/>
        <v>0</v>
      </c>
      <c r="I20" s="250">
        <f t="shared" si="7"/>
        <v>0</v>
      </c>
      <c r="J20" s="249">
        <v>0</v>
      </c>
      <c r="K20" s="249">
        <v>0</v>
      </c>
      <c r="L20" s="250">
        <f t="shared" si="2"/>
        <v>0</v>
      </c>
      <c r="M20" s="249">
        <v>0</v>
      </c>
      <c r="N20" s="249">
        <v>0</v>
      </c>
      <c r="O20" s="252">
        <f t="shared" si="3"/>
        <v>0</v>
      </c>
      <c r="P20" s="248">
        <f>J20+M20</f>
        <v>0</v>
      </c>
      <c r="Q20" s="249">
        <f>K20+N20</f>
        <v>0</v>
      </c>
      <c r="R20" s="250">
        <f>Q20-P20</f>
        <v>0</v>
      </c>
      <c r="S20" s="249">
        <v>0</v>
      </c>
      <c r="T20" s="249">
        <v>0</v>
      </c>
      <c r="U20" s="252">
        <f t="shared" si="4"/>
        <v>0</v>
      </c>
      <c r="V20" s="248">
        <f t="shared" si="10"/>
        <v>0</v>
      </c>
      <c r="W20" s="249">
        <f t="shared" si="10"/>
        <v>0</v>
      </c>
      <c r="X20" s="250">
        <f>W20-V20</f>
        <v>0</v>
      </c>
      <c r="Y20" s="249">
        <v>0</v>
      </c>
      <c r="Z20" s="249">
        <v>0</v>
      </c>
      <c r="AA20" s="250">
        <f t="shared" si="6"/>
        <v>0</v>
      </c>
      <c r="AB20" s="277" t="s">
        <v>214</v>
      </c>
    </row>
    <row r="21" spans="1:29" ht="12.2" hidden="1" customHeight="1" x14ac:dyDescent="0.2">
      <c r="C21" s="245" t="s">
        <v>231</v>
      </c>
      <c r="D21" s="297" t="s">
        <v>347</v>
      </c>
      <c r="E21" s="247"/>
      <c r="F21" s="276"/>
      <c r="G21" s="251">
        <f t="shared" si="0"/>
        <v>0</v>
      </c>
      <c r="H21" s="249">
        <f t="shared" si="1"/>
        <v>0</v>
      </c>
      <c r="I21" s="250">
        <f t="shared" si="7"/>
        <v>0</v>
      </c>
      <c r="J21" s="249">
        <v>0</v>
      </c>
      <c r="K21" s="249">
        <v>0</v>
      </c>
      <c r="L21" s="250">
        <f t="shared" si="2"/>
        <v>0</v>
      </c>
      <c r="M21" s="249">
        <v>0</v>
      </c>
      <c r="N21" s="249">
        <v>0</v>
      </c>
      <c r="O21" s="252">
        <f t="shared" si="3"/>
        <v>0</v>
      </c>
      <c r="P21" s="248">
        <f t="shared" si="8"/>
        <v>0</v>
      </c>
      <c r="Q21" s="249">
        <f t="shared" si="8"/>
        <v>0</v>
      </c>
      <c r="R21" s="250">
        <f t="shared" si="9"/>
        <v>0</v>
      </c>
      <c r="S21" s="249">
        <v>0</v>
      </c>
      <c r="T21" s="249">
        <v>0</v>
      </c>
      <c r="U21" s="252">
        <f t="shared" si="4"/>
        <v>0</v>
      </c>
      <c r="V21" s="248">
        <f t="shared" si="10"/>
        <v>0</v>
      </c>
      <c r="W21" s="249">
        <f t="shared" si="5"/>
        <v>0</v>
      </c>
      <c r="X21" s="250">
        <f t="shared" si="11"/>
        <v>0</v>
      </c>
      <c r="Y21" s="249">
        <v>0</v>
      </c>
      <c r="Z21" s="249">
        <v>0</v>
      </c>
      <c r="AA21" s="250">
        <f t="shared" si="6"/>
        <v>0</v>
      </c>
      <c r="AB21" s="277" t="s">
        <v>214</v>
      </c>
    </row>
    <row r="22" spans="1:29" s="288" customFormat="1" ht="12.2" hidden="1" customHeight="1" x14ac:dyDescent="0.2">
      <c r="A22" s="188"/>
      <c r="B22" s="188"/>
      <c r="C22" s="279" t="s">
        <v>232</v>
      </c>
      <c r="D22" s="298" t="s">
        <v>233</v>
      </c>
      <c r="E22" s="281"/>
      <c r="F22" s="287">
        <f>F23+F24+F27+F25+F26</f>
        <v>0</v>
      </c>
      <c r="G22" s="251">
        <f t="shared" si="0"/>
        <v>0</v>
      </c>
      <c r="H22" s="285">
        <f t="shared" si="1"/>
        <v>0</v>
      </c>
      <c r="I22" s="283">
        <f>H22-G22</f>
        <v>0</v>
      </c>
      <c r="J22" s="249">
        <v>0</v>
      </c>
      <c r="K22" s="249">
        <v>0</v>
      </c>
      <c r="L22" s="250">
        <f t="shared" si="2"/>
        <v>0</v>
      </c>
      <c r="M22" s="249">
        <v>0</v>
      </c>
      <c r="N22" s="249">
        <v>0</v>
      </c>
      <c r="O22" s="252">
        <f t="shared" si="3"/>
        <v>0</v>
      </c>
      <c r="P22" s="287">
        <f>J22+M22</f>
        <v>0</v>
      </c>
      <c r="Q22" s="285">
        <f t="shared" si="8"/>
        <v>0</v>
      </c>
      <c r="R22" s="283">
        <f t="shared" si="9"/>
        <v>0</v>
      </c>
      <c r="S22" s="249">
        <v>0</v>
      </c>
      <c r="T22" s="249">
        <v>0</v>
      </c>
      <c r="U22" s="252">
        <f t="shared" si="4"/>
        <v>0</v>
      </c>
      <c r="V22" s="287">
        <f t="shared" si="10"/>
        <v>0</v>
      </c>
      <c r="W22" s="285">
        <f t="shared" si="5"/>
        <v>0</v>
      </c>
      <c r="X22" s="283">
        <f t="shared" si="11"/>
        <v>0</v>
      </c>
      <c r="Y22" s="249">
        <v>0</v>
      </c>
      <c r="Z22" s="249">
        <v>0</v>
      </c>
      <c r="AA22" s="250">
        <f t="shared" si="6"/>
        <v>0</v>
      </c>
      <c r="AB22" s="277" t="s">
        <v>214</v>
      </c>
      <c r="AC22" s="195"/>
    </row>
    <row r="23" spans="1:29" ht="12.2" hidden="1" customHeight="1" x14ac:dyDescent="0.2">
      <c r="A23" s="234"/>
      <c r="B23" s="234"/>
      <c r="C23" s="245" t="s">
        <v>234</v>
      </c>
      <c r="D23" s="297" t="s">
        <v>337</v>
      </c>
      <c r="E23" s="247"/>
      <c r="F23" s="276"/>
      <c r="G23" s="251">
        <f t="shared" si="0"/>
        <v>0</v>
      </c>
      <c r="H23" s="249">
        <f t="shared" si="1"/>
        <v>0</v>
      </c>
      <c r="I23" s="250">
        <f t="shared" si="7"/>
        <v>0</v>
      </c>
      <c r="J23" s="249">
        <v>0</v>
      </c>
      <c r="K23" s="249">
        <v>0</v>
      </c>
      <c r="L23" s="250">
        <f t="shared" si="2"/>
        <v>0</v>
      </c>
      <c r="M23" s="249">
        <v>0</v>
      </c>
      <c r="N23" s="249">
        <v>0</v>
      </c>
      <c r="O23" s="252">
        <f t="shared" si="3"/>
        <v>0</v>
      </c>
      <c r="P23" s="248">
        <f t="shared" si="8"/>
        <v>0</v>
      </c>
      <c r="Q23" s="249">
        <f t="shared" si="8"/>
        <v>0</v>
      </c>
      <c r="R23" s="250">
        <f t="shared" si="9"/>
        <v>0</v>
      </c>
      <c r="S23" s="249">
        <v>0</v>
      </c>
      <c r="T23" s="249">
        <v>0</v>
      </c>
      <c r="U23" s="252">
        <f t="shared" si="4"/>
        <v>0</v>
      </c>
      <c r="V23" s="248">
        <f t="shared" si="10"/>
        <v>0</v>
      </c>
      <c r="W23" s="249">
        <f t="shared" si="5"/>
        <v>0</v>
      </c>
      <c r="X23" s="250">
        <f t="shared" si="11"/>
        <v>0</v>
      </c>
      <c r="Y23" s="249">
        <v>0</v>
      </c>
      <c r="Z23" s="249">
        <v>0</v>
      </c>
      <c r="AA23" s="250">
        <f t="shared" si="6"/>
        <v>0</v>
      </c>
      <c r="AB23" s="277" t="s">
        <v>214</v>
      </c>
    </row>
    <row r="24" spans="1:29" ht="12.2" hidden="1" customHeight="1" x14ac:dyDescent="0.2">
      <c r="C24" s="245" t="s">
        <v>235</v>
      </c>
      <c r="D24" s="297" t="s">
        <v>339</v>
      </c>
      <c r="E24" s="247"/>
      <c r="F24" s="276"/>
      <c r="G24" s="251">
        <f t="shared" si="0"/>
        <v>0</v>
      </c>
      <c r="H24" s="249">
        <f t="shared" si="1"/>
        <v>0</v>
      </c>
      <c r="I24" s="250">
        <f t="shared" si="7"/>
        <v>0</v>
      </c>
      <c r="J24" s="249">
        <v>0</v>
      </c>
      <c r="K24" s="249">
        <v>0</v>
      </c>
      <c r="L24" s="250">
        <f t="shared" si="2"/>
        <v>0</v>
      </c>
      <c r="M24" s="249">
        <v>0</v>
      </c>
      <c r="N24" s="249">
        <v>0</v>
      </c>
      <c r="O24" s="252">
        <f t="shared" si="3"/>
        <v>0</v>
      </c>
      <c r="P24" s="248">
        <f t="shared" si="8"/>
        <v>0</v>
      </c>
      <c r="Q24" s="249">
        <f t="shared" si="8"/>
        <v>0</v>
      </c>
      <c r="R24" s="250">
        <f t="shared" si="9"/>
        <v>0</v>
      </c>
      <c r="S24" s="249">
        <v>0</v>
      </c>
      <c r="T24" s="249">
        <v>0</v>
      </c>
      <c r="U24" s="252">
        <f t="shared" si="4"/>
        <v>0</v>
      </c>
      <c r="V24" s="248">
        <f t="shared" si="10"/>
        <v>0</v>
      </c>
      <c r="W24" s="249">
        <f t="shared" si="5"/>
        <v>0</v>
      </c>
      <c r="X24" s="250">
        <f t="shared" si="11"/>
        <v>0</v>
      </c>
      <c r="Y24" s="249">
        <v>0</v>
      </c>
      <c r="Z24" s="249">
        <v>0</v>
      </c>
      <c r="AA24" s="250">
        <f t="shared" si="6"/>
        <v>0</v>
      </c>
      <c r="AB24" s="277" t="s">
        <v>214</v>
      </c>
    </row>
    <row r="25" spans="1:29" ht="12.2" hidden="1" customHeight="1" x14ac:dyDescent="0.2">
      <c r="A25" s="234"/>
      <c r="B25" s="234"/>
      <c r="C25" s="245" t="s">
        <v>236</v>
      </c>
      <c r="D25" s="297" t="s">
        <v>341</v>
      </c>
      <c r="E25" s="247"/>
      <c r="F25" s="276"/>
      <c r="G25" s="251">
        <f t="shared" si="0"/>
        <v>0</v>
      </c>
      <c r="H25" s="249">
        <f t="shared" si="1"/>
        <v>0</v>
      </c>
      <c r="I25" s="250">
        <f t="shared" si="7"/>
        <v>0</v>
      </c>
      <c r="J25" s="249">
        <v>0</v>
      </c>
      <c r="K25" s="249">
        <v>0</v>
      </c>
      <c r="L25" s="250">
        <f t="shared" si="2"/>
        <v>0</v>
      </c>
      <c r="M25" s="249">
        <v>0</v>
      </c>
      <c r="N25" s="249">
        <v>0</v>
      </c>
      <c r="O25" s="252">
        <f t="shared" si="3"/>
        <v>0</v>
      </c>
      <c r="P25" s="248">
        <f>J25+M25</f>
        <v>0</v>
      </c>
      <c r="Q25" s="249">
        <f>K25+N25</f>
        <v>0</v>
      </c>
      <c r="R25" s="250">
        <f t="shared" si="9"/>
        <v>0</v>
      </c>
      <c r="S25" s="249">
        <v>0</v>
      </c>
      <c r="T25" s="249">
        <v>0</v>
      </c>
      <c r="U25" s="252">
        <f t="shared" si="4"/>
        <v>0</v>
      </c>
      <c r="V25" s="248">
        <f>P25+S25</f>
        <v>0</v>
      </c>
      <c r="W25" s="249">
        <f>Q25+T25</f>
        <v>0</v>
      </c>
      <c r="X25" s="250">
        <f>W25-V25</f>
        <v>0</v>
      </c>
      <c r="Y25" s="249">
        <v>0</v>
      </c>
      <c r="Z25" s="249">
        <v>0</v>
      </c>
      <c r="AA25" s="250">
        <f t="shared" si="6"/>
        <v>0</v>
      </c>
      <c r="AB25" s="277" t="s">
        <v>214</v>
      </c>
    </row>
    <row r="26" spans="1:29" ht="12.2" hidden="1" customHeight="1" x14ac:dyDescent="0.2">
      <c r="C26" s="245" t="s">
        <v>237</v>
      </c>
      <c r="D26" s="297" t="s">
        <v>343</v>
      </c>
      <c r="E26" s="247"/>
      <c r="F26" s="276"/>
      <c r="G26" s="251">
        <f t="shared" si="0"/>
        <v>0</v>
      </c>
      <c r="H26" s="249">
        <f t="shared" si="1"/>
        <v>0</v>
      </c>
      <c r="I26" s="250">
        <f t="shared" si="7"/>
        <v>0</v>
      </c>
      <c r="J26" s="249">
        <v>0</v>
      </c>
      <c r="K26" s="249">
        <v>0</v>
      </c>
      <c r="L26" s="250">
        <f t="shared" si="2"/>
        <v>0</v>
      </c>
      <c r="M26" s="249">
        <v>0</v>
      </c>
      <c r="N26" s="249">
        <v>0</v>
      </c>
      <c r="O26" s="252">
        <f t="shared" si="3"/>
        <v>0</v>
      </c>
      <c r="P26" s="248">
        <f>J26+M26</f>
        <v>0</v>
      </c>
      <c r="Q26" s="249">
        <f>K26+N26</f>
        <v>0</v>
      </c>
      <c r="R26" s="250">
        <f t="shared" si="9"/>
        <v>0</v>
      </c>
      <c r="S26" s="249">
        <v>0</v>
      </c>
      <c r="T26" s="249">
        <v>0</v>
      </c>
      <c r="U26" s="252">
        <f t="shared" si="4"/>
        <v>0</v>
      </c>
      <c r="V26" s="248">
        <f>P26+S26</f>
        <v>0</v>
      </c>
      <c r="W26" s="249">
        <f>Q26+T26</f>
        <v>0</v>
      </c>
      <c r="X26" s="250">
        <f>W26-V26</f>
        <v>0</v>
      </c>
      <c r="Y26" s="249">
        <v>0</v>
      </c>
      <c r="Z26" s="249">
        <v>0</v>
      </c>
      <c r="AA26" s="250">
        <f t="shared" si="6"/>
        <v>0</v>
      </c>
      <c r="AB26" s="277" t="s">
        <v>214</v>
      </c>
    </row>
    <row r="27" spans="1:29" ht="12.2" hidden="1" customHeight="1" x14ac:dyDescent="0.2">
      <c r="A27" s="234"/>
      <c r="B27" s="234"/>
      <c r="C27" s="245" t="s">
        <v>238</v>
      </c>
      <c r="D27" s="297" t="s">
        <v>347</v>
      </c>
      <c r="E27" s="247"/>
      <c r="F27" s="276"/>
      <c r="G27" s="251">
        <f t="shared" si="0"/>
        <v>0</v>
      </c>
      <c r="H27" s="249">
        <f t="shared" si="1"/>
        <v>0</v>
      </c>
      <c r="I27" s="250">
        <f t="shared" si="7"/>
        <v>0</v>
      </c>
      <c r="J27" s="249">
        <v>0</v>
      </c>
      <c r="K27" s="249">
        <v>0</v>
      </c>
      <c r="L27" s="250">
        <f t="shared" si="2"/>
        <v>0</v>
      </c>
      <c r="M27" s="249">
        <v>0</v>
      </c>
      <c r="N27" s="249">
        <v>0</v>
      </c>
      <c r="O27" s="252">
        <f t="shared" si="3"/>
        <v>0</v>
      </c>
      <c r="P27" s="248">
        <f t="shared" si="8"/>
        <v>0</v>
      </c>
      <c r="Q27" s="249">
        <f t="shared" si="8"/>
        <v>0</v>
      </c>
      <c r="R27" s="250">
        <f t="shared" si="9"/>
        <v>0</v>
      </c>
      <c r="S27" s="249">
        <v>0</v>
      </c>
      <c r="T27" s="249">
        <v>0</v>
      </c>
      <c r="U27" s="252">
        <f t="shared" si="4"/>
        <v>0</v>
      </c>
      <c r="V27" s="248">
        <f t="shared" si="10"/>
        <v>0</v>
      </c>
      <c r="W27" s="249">
        <f t="shared" si="5"/>
        <v>0</v>
      </c>
      <c r="X27" s="250">
        <f t="shared" si="11"/>
        <v>0</v>
      </c>
      <c r="Y27" s="249">
        <v>0</v>
      </c>
      <c r="Z27" s="249">
        <v>0</v>
      </c>
      <c r="AA27" s="250">
        <f t="shared" si="6"/>
        <v>0</v>
      </c>
      <c r="AB27" s="277" t="s">
        <v>214</v>
      </c>
    </row>
    <row r="28" spans="1:29" s="265" customFormat="1" x14ac:dyDescent="0.2">
      <c r="A28" s="234"/>
      <c r="B28" s="234"/>
      <c r="C28" s="289" t="s">
        <v>239</v>
      </c>
      <c r="D28" s="290" t="s">
        <v>240</v>
      </c>
      <c r="E28" s="291"/>
      <c r="F28" s="294">
        <f>F29+F30+F37</f>
        <v>573242.86707890336</v>
      </c>
      <c r="G28" s="295">
        <f t="shared" si="0"/>
        <v>568339.46478011599</v>
      </c>
      <c r="H28" s="292">
        <f t="shared" si="1"/>
        <v>549824.82181999995</v>
      </c>
      <c r="I28" s="293">
        <f t="shared" si="7"/>
        <v>-18514.642960116034</v>
      </c>
      <c r="J28" s="292">
        <f>J29+J30+J37</f>
        <v>162388.69162357153</v>
      </c>
      <c r="K28" s="292">
        <f>K29+K30+K37</f>
        <v>158449.29012000002</v>
      </c>
      <c r="L28" s="293">
        <f t="shared" si="2"/>
        <v>-3939.4015035715129</v>
      </c>
      <c r="M28" s="295">
        <f>M29+M30+M37</f>
        <v>118713.37681811815</v>
      </c>
      <c r="N28" s="292">
        <f>N29+N30+N37</f>
        <v>123772.63420999992</v>
      </c>
      <c r="O28" s="296">
        <f t="shared" si="3"/>
        <v>5059.2573918817652</v>
      </c>
      <c r="P28" s="294">
        <f t="shared" si="8"/>
        <v>281102.06844168971</v>
      </c>
      <c r="Q28" s="292">
        <f t="shared" si="8"/>
        <v>282221.92432999995</v>
      </c>
      <c r="R28" s="293">
        <f t="shared" si="9"/>
        <v>1119.8558883102378</v>
      </c>
      <c r="S28" s="295">
        <f>S29+S30+S37</f>
        <v>113842.49601337148</v>
      </c>
      <c r="T28" s="292">
        <f>T29+T30+T37</f>
        <v>105644.58467999999</v>
      </c>
      <c r="U28" s="296">
        <f t="shared" si="4"/>
        <v>-8197.9113333714922</v>
      </c>
      <c r="V28" s="294">
        <f t="shared" si="10"/>
        <v>394944.56445506122</v>
      </c>
      <c r="W28" s="292">
        <f t="shared" si="5"/>
        <v>387866.50900999992</v>
      </c>
      <c r="X28" s="293">
        <f t="shared" si="11"/>
        <v>-7078.0554450612981</v>
      </c>
      <c r="Y28" s="295">
        <f>Y29+Y30+Y37</f>
        <v>173394.90032505483</v>
      </c>
      <c r="Z28" s="292">
        <f>Z29+Z30+Z37</f>
        <v>161958.31281</v>
      </c>
      <c r="AA28" s="293">
        <f t="shared" si="6"/>
        <v>-11436.587515054824</v>
      </c>
      <c r="AB28" s="299"/>
      <c r="AC28" s="244"/>
    </row>
    <row r="29" spans="1:29" ht="96" customHeight="1" x14ac:dyDescent="0.2">
      <c r="A29" s="234"/>
      <c r="B29" s="234"/>
      <c r="C29" s="245" t="s">
        <v>241</v>
      </c>
      <c r="D29" s="275" t="s">
        <v>242</v>
      </c>
      <c r="E29" s="247"/>
      <c r="F29" s="276">
        <v>507630.14578146557</v>
      </c>
      <c r="G29" s="251">
        <f t="shared" si="0"/>
        <v>504736.61796261603</v>
      </c>
      <c r="H29" s="249">
        <f t="shared" si="1"/>
        <v>488239.05775999994</v>
      </c>
      <c r="I29" s="250">
        <f t="shared" si="7"/>
        <v>-16497.560202616092</v>
      </c>
      <c r="J29" s="249">
        <v>146189.77725412152</v>
      </c>
      <c r="K29" s="249">
        <v>142012.19027000002</v>
      </c>
      <c r="L29" s="250">
        <f t="shared" si="2"/>
        <v>-4177.5869841215026</v>
      </c>
      <c r="M29" s="249">
        <v>106772.96953358816</v>
      </c>
      <c r="N29" s="249">
        <v>112175.18392999991</v>
      </c>
      <c r="O29" s="252">
        <f t="shared" si="3"/>
        <v>5402.2143964117568</v>
      </c>
      <c r="P29" s="248">
        <f t="shared" si="8"/>
        <v>252962.74678770968</v>
      </c>
      <c r="Q29" s="249">
        <f t="shared" si="8"/>
        <v>254187.37419999993</v>
      </c>
      <c r="R29" s="250">
        <f t="shared" si="9"/>
        <v>1224.6274122902541</v>
      </c>
      <c r="S29" s="249">
        <v>100225.97281701147</v>
      </c>
      <c r="T29" s="249">
        <v>92083.647309999986</v>
      </c>
      <c r="U29" s="252">
        <f t="shared" si="4"/>
        <v>-8142.3255070114828</v>
      </c>
      <c r="V29" s="248">
        <f t="shared" si="10"/>
        <v>353188.71960472118</v>
      </c>
      <c r="W29" s="249">
        <f t="shared" si="5"/>
        <v>346271.02150999993</v>
      </c>
      <c r="X29" s="250">
        <f t="shared" si="11"/>
        <v>-6917.6980947212433</v>
      </c>
      <c r="Y29" s="249">
        <v>151547.89835789482</v>
      </c>
      <c r="Z29" s="249">
        <v>141968.03625</v>
      </c>
      <c r="AA29" s="250">
        <f t="shared" si="6"/>
        <v>-9579.8621078948199</v>
      </c>
      <c r="AB29" s="277" t="s">
        <v>214</v>
      </c>
    </row>
    <row r="30" spans="1:29" ht="69.75" customHeight="1" x14ac:dyDescent="0.2">
      <c r="A30" s="234"/>
      <c r="B30" s="234"/>
      <c r="C30" s="245" t="s">
        <v>243</v>
      </c>
      <c r="D30" s="275" t="s">
        <v>244</v>
      </c>
      <c r="E30" s="247"/>
      <c r="F30" s="248">
        <f>F31+F32+F33+F34+F35+F36</f>
        <v>65612.721297437834</v>
      </c>
      <c r="G30" s="251">
        <f t="shared" si="0"/>
        <v>63602.846817500002</v>
      </c>
      <c r="H30" s="249">
        <f t="shared" si="1"/>
        <v>61585.764060000001</v>
      </c>
      <c r="I30" s="250">
        <f t="shared" si="7"/>
        <v>-2017.0827575000003</v>
      </c>
      <c r="J30" s="249">
        <f>J31+J32+J33+J34+J35+J36</f>
        <v>16198.914369450004</v>
      </c>
      <c r="K30" s="249">
        <f>K31+K32+K33+K34+K35+K36</f>
        <v>16437.099849999999</v>
      </c>
      <c r="L30" s="250">
        <f t="shared" si="2"/>
        <v>238.18548054999519</v>
      </c>
      <c r="M30" s="249">
        <f>M31+M32+M33+M34+M35+M36</f>
        <v>11940.40728453</v>
      </c>
      <c r="N30" s="249">
        <f>N31+N32+N33+N34+N35+N36</f>
        <v>11597.450279999999</v>
      </c>
      <c r="O30" s="252">
        <f t="shared" si="3"/>
        <v>-342.95700453000063</v>
      </c>
      <c r="P30" s="248">
        <f>J30+M30</f>
        <v>28139.321653980005</v>
      </c>
      <c r="Q30" s="249">
        <f t="shared" si="8"/>
        <v>28034.550129999996</v>
      </c>
      <c r="R30" s="250">
        <f t="shared" si="9"/>
        <v>-104.77152398000908</v>
      </c>
      <c r="S30" s="249">
        <f>S31+S32+S33+S34+S35+S36</f>
        <v>13616.523196360002</v>
      </c>
      <c r="T30" s="249">
        <f>T31+T32+T33+T34+T35+T36</f>
        <v>13560.93737</v>
      </c>
      <c r="U30" s="252">
        <f t="shared" si="4"/>
        <v>-55.585826360002102</v>
      </c>
      <c r="V30" s="248">
        <f>P30+S30</f>
        <v>41755.844850340007</v>
      </c>
      <c r="W30" s="249">
        <f t="shared" si="5"/>
        <v>41595.487499999996</v>
      </c>
      <c r="X30" s="250">
        <f t="shared" si="11"/>
        <v>-160.35735034001118</v>
      </c>
      <c r="Y30" s="249">
        <f>Y31+Y32+Y33+Y34+Y35+Y36</f>
        <v>21847.001967159998</v>
      </c>
      <c r="Z30" s="249">
        <f>Z31+Z32+Z33+Z34+Z35+Z36</f>
        <v>19990.276560000006</v>
      </c>
      <c r="AA30" s="250">
        <f t="shared" si="6"/>
        <v>-1856.7254071599928</v>
      </c>
      <c r="AB30" s="300"/>
    </row>
    <row r="31" spans="1:29" x14ac:dyDescent="0.2">
      <c r="C31" s="245" t="s">
        <v>245</v>
      </c>
      <c r="D31" s="297" t="s">
        <v>564</v>
      </c>
      <c r="E31" s="247"/>
      <c r="F31" s="276">
        <v>54553.400616049992</v>
      </c>
      <c r="G31" s="251">
        <f t="shared" si="0"/>
        <v>52648.41233829</v>
      </c>
      <c r="H31" s="249">
        <f t="shared" si="1"/>
        <v>53395.08205220745</v>
      </c>
      <c r="I31" s="250">
        <f t="shared" si="7"/>
        <v>746.66971391745028</v>
      </c>
      <c r="J31" s="249">
        <v>14464.224594450003</v>
      </c>
      <c r="K31" s="249">
        <v>14682.282988100871</v>
      </c>
      <c r="L31" s="250">
        <f t="shared" si="2"/>
        <v>218.05839365086831</v>
      </c>
      <c r="M31" s="249">
        <v>11190.74680137</v>
      </c>
      <c r="N31" s="249">
        <v>11204.396654106573</v>
      </c>
      <c r="O31" s="252">
        <f t="shared" si="3"/>
        <v>13.649852736572939</v>
      </c>
      <c r="P31" s="248">
        <f t="shared" ref="P31:P37" si="12">J31+M31</f>
        <v>25654.971395820001</v>
      </c>
      <c r="Q31" s="249">
        <f t="shared" si="8"/>
        <v>25886.679642207444</v>
      </c>
      <c r="R31" s="250">
        <f t="shared" si="9"/>
        <v>231.70824638744307</v>
      </c>
      <c r="S31" s="249">
        <v>11239.855909220001</v>
      </c>
      <c r="T31" s="249">
        <v>11389.801739999997</v>
      </c>
      <c r="U31" s="252">
        <f t="shared" si="4"/>
        <v>149.94583077999596</v>
      </c>
      <c r="V31" s="248">
        <f t="shared" ref="V31:V37" si="13">P31+S31</f>
        <v>36894.827305040002</v>
      </c>
      <c r="W31" s="249">
        <f t="shared" si="5"/>
        <v>37276.481382207443</v>
      </c>
      <c r="X31" s="250">
        <f t="shared" si="11"/>
        <v>381.65407716744085</v>
      </c>
      <c r="Y31" s="249">
        <v>15753.585033249998</v>
      </c>
      <c r="Z31" s="249">
        <v>16118.600670000003</v>
      </c>
      <c r="AA31" s="250">
        <f t="shared" si="6"/>
        <v>365.0156367500058</v>
      </c>
      <c r="AB31" s="277" t="s">
        <v>214</v>
      </c>
    </row>
    <row r="32" spans="1:29" x14ac:dyDescent="0.2">
      <c r="C32" s="245" t="s">
        <v>246</v>
      </c>
      <c r="D32" s="297" t="s">
        <v>567</v>
      </c>
      <c r="E32" s="247"/>
      <c r="F32" s="276">
        <v>10979.987062052134</v>
      </c>
      <c r="G32" s="251">
        <f t="shared" si="0"/>
        <v>10877.758332990001</v>
      </c>
      <c r="H32" s="249">
        <f t="shared" si="1"/>
        <v>8003.6924459923366</v>
      </c>
      <c r="I32" s="250">
        <f t="shared" si="7"/>
        <v>-2874.0658869976642</v>
      </c>
      <c r="J32" s="249">
        <v>1716.4736261100002</v>
      </c>
      <c r="K32" s="249">
        <v>1735.97136</v>
      </c>
      <c r="L32" s="250">
        <f t="shared" si="2"/>
        <v>19.497733889999836</v>
      </c>
      <c r="M32" s="249">
        <v>731.65783454999996</v>
      </c>
      <c r="N32" s="249">
        <v>265.82187599233686</v>
      </c>
      <c r="O32" s="252">
        <f t="shared" si="3"/>
        <v>-465.8359585576631</v>
      </c>
      <c r="P32" s="248">
        <f t="shared" si="12"/>
        <v>2448.1314606599999</v>
      </c>
      <c r="Q32" s="249">
        <f t="shared" si="8"/>
        <v>2001.7932359923368</v>
      </c>
      <c r="R32" s="250">
        <f t="shared" si="9"/>
        <v>-446.3382246676631</v>
      </c>
      <c r="S32" s="249">
        <v>2356.7078796599999</v>
      </c>
      <c r="T32" s="249">
        <v>2150.9891299999995</v>
      </c>
      <c r="U32" s="252">
        <f t="shared" si="4"/>
        <v>-205.71874966000041</v>
      </c>
      <c r="V32" s="248">
        <f t="shared" si="13"/>
        <v>4804.8393403199998</v>
      </c>
      <c r="W32" s="249">
        <f t="shared" si="5"/>
        <v>4152.7823659923361</v>
      </c>
      <c r="X32" s="250">
        <f t="shared" si="11"/>
        <v>-652.05697432766374</v>
      </c>
      <c r="Y32" s="249">
        <v>6072.918992670001</v>
      </c>
      <c r="Z32" s="249">
        <v>3850.9100800000006</v>
      </c>
      <c r="AA32" s="250">
        <f t="shared" si="6"/>
        <v>-2222.0089126700004</v>
      </c>
      <c r="AB32" s="277" t="s">
        <v>214</v>
      </c>
    </row>
    <row r="33" spans="1:29" ht="22.5" x14ac:dyDescent="0.2">
      <c r="C33" s="245" t="s">
        <v>247</v>
      </c>
      <c r="D33" s="297" t="s">
        <v>570</v>
      </c>
      <c r="E33" s="247"/>
      <c r="F33" s="276">
        <v>79.333619335704199</v>
      </c>
      <c r="G33" s="251">
        <f t="shared" si="0"/>
        <v>76.676146220000007</v>
      </c>
      <c r="H33" s="249">
        <f t="shared" si="1"/>
        <v>186.98956180021912</v>
      </c>
      <c r="I33" s="250">
        <f t="shared" si="7"/>
        <v>110.31341558021911</v>
      </c>
      <c r="J33" s="249">
        <v>18.216148890000003</v>
      </c>
      <c r="K33" s="249">
        <v>18.845501899126251</v>
      </c>
      <c r="L33" s="250">
        <f t="shared" si="2"/>
        <v>0.62935300912624825</v>
      </c>
      <c r="M33" s="249">
        <v>18.002648610000001</v>
      </c>
      <c r="N33" s="249">
        <v>127.23174990109032</v>
      </c>
      <c r="O33" s="252">
        <f t="shared" si="3"/>
        <v>109.22910129109033</v>
      </c>
      <c r="P33" s="248">
        <f t="shared" si="12"/>
        <v>36.218797500000008</v>
      </c>
      <c r="Q33" s="249">
        <f t="shared" si="8"/>
        <v>146.07725180021657</v>
      </c>
      <c r="R33" s="250">
        <f t="shared" si="9"/>
        <v>109.85845430021656</v>
      </c>
      <c r="S33" s="249">
        <v>19.959407479999999</v>
      </c>
      <c r="T33" s="249">
        <v>20.146500000002558</v>
      </c>
      <c r="U33" s="252">
        <f t="shared" si="4"/>
        <v>0.18709252000255816</v>
      </c>
      <c r="V33" s="248">
        <f t="shared" si="13"/>
        <v>56.178204980000004</v>
      </c>
      <c r="W33" s="249">
        <f t="shared" si="5"/>
        <v>166.22375180021913</v>
      </c>
      <c r="X33" s="250">
        <f t="shared" si="11"/>
        <v>110.04554682021913</v>
      </c>
      <c r="Y33" s="249">
        <v>20.497941239999999</v>
      </c>
      <c r="Z33" s="249">
        <v>20.765810000000002</v>
      </c>
      <c r="AA33" s="250">
        <f t="shared" si="6"/>
        <v>0.26786876000000248</v>
      </c>
      <c r="AB33" s="277" t="s">
        <v>214</v>
      </c>
    </row>
    <row r="34" spans="1:29" ht="12.2" hidden="1" customHeight="1" x14ac:dyDescent="0.2">
      <c r="C34" s="245" t="s">
        <v>248</v>
      </c>
      <c r="D34" s="297" t="s">
        <v>343</v>
      </c>
      <c r="E34" s="247"/>
      <c r="F34" s="276"/>
      <c r="G34" s="251">
        <f t="shared" si="0"/>
        <v>0</v>
      </c>
      <c r="H34" s="249">
        <f t="shared" si="1"/>
        <v>0</v>
      </c>
      <c r="I34" s="250">
        <f t="shared" si="7"/>
        <v>0</v>
      </c>
      <c r="J34" s="249">
        <v>0</v>
      </c>
      <c r="K34" s="249">
        <v>0</v>
      </c>
      <c r="L34" s="250">
        <f t="shared" si="2"/>
        <v>0</v>
      </c>
      <c r="M34" s="249">
        <v>0</v>
      </c>
      <c r="N34" s="249">
        <v>0</v>
      </c>
      <c r="O34" s="252">
        <f t="shared" si="3"/>
        <v>0</v>
      </c>
      <c r="P34" s="248">
        <f t="shared" si="12"/>
        <v>0</v>
      </c>
      <c r="Q34" s="249">
        <f t="shared" si="8"/>
        <v>0</v>
      </c>
      <c r="R34" s="250">
        <f t="shared" si="9"/>
        <v>0</v>
      </c>
      <c r="S34" s="249">
        <v>0</v>
      </c>
      <c r="T34" s="249">
        <v>0</v>
      </c>
      <c r="U34" s="252">
        <f t="shared" si="4"/>
        <v>0</v>
      </c>
      <c r="V34" s="248">
        <f t="shared" si="13"/>
        <v>0</v>
      </c>
      <c r="W34" s="249">
        <f t="shared" si="5"/>
        <v>0</v>
      </c>
      <c r="X34" s="250">
        <f t="shared" si="11"/>
        <v>0</v>
      </c>
      <c r="Y34" s="249">
        <v>0</v>
      </c>
      <c r="Z34" s="249">
        <v>0</v>
      </c>
      <c r="AA34" s="250">
        <f t="shared" si="6"/>
        <v>0</v>
      </c>
      <c r="AB34" s="277" t="s">
        <v>214</v>
      </c>
    </row>
    <row r="35" spans="1:29" ht="12.2" hidden="1" customHeight="1" x14ac:dyDescent="0.2">
      <c r="C35" s="245" t="s">
        <v>249</v>
      </c>
      <c r="D35" s="297" t="s">
        <v>345</v>
      </c>
      <c r="E35" s="247"/>
      <c r="F35" s="276"/>
      <c r="G35" s="251">
        <f t="shared" si="0"/>
        <v>0</v>
      </c>
      <c r="H35" s="249">
        <f t="shared" si="1"/>
        <v>0</v>
      </c>
      <c r="I35" s="250">
        <f t="shared" si="7"/>
        <v>0</v>
      </c>
      <c r="J35" s="249">
        <v>0</v>
      </c>
      <c r="K35" s="249">
        <v>0</v>
      </c>
      <c r="L35" s="250">
        <f t="shared" si="2"/>
        <v>0</v>
      </c>
      <c r="M35" s="249">
        <v>0</v>
      </c>
      <c r="N35" s="249">
        <v>0</v>
      </c>
      <c r="O35" s="252">
        <f t="shared" si="3"/>
        <v>0</v>
      </c>
      <c r="P35" s="248">
        <f t="shared" si="12"/>
        <v>0</v>
      </c>
      <c r="Q35" s="249">
        <f t="shared" si="8"/>
        <v>0</v>
      </c>
      <c r="R35" s="250">
        <f t="shared" si="9"/>
        <v>0</v>
      </c>
      <c r="S35" s="249">
        <v>0</v>
      </c>
      <c r="T35" s="249">
        <v>0</v>
      </c>
      <c r="U35" s="252">
        <f t="shared" si="4"/>
        <v>0</v>
      </c>
      <c r="V35" s="248">
        <f t="shared" si="13"/>
        <v>0</v>
      </c>
      <c r="W35" s="249">
        <f t="shared" si="5"/>
        <v>0</v>
      </c>
      <c r="X35" s="250">
        <f t="shared" si="11"/>
        <v>0</v>
      </c>
      <c r="Y35" s="249">
        <v>0</v>
      </c>
      <c r="Z35" s="249">
        <v>0</v>
      </c>
      <c r="AA35" s="250">
        <f t="shared" si="6"/>
        <v>0</v>
      </c>
      <c r="AB35" s="277" t="s">
        <v>214</v>
      </c>
    </row>
    <row r="36" spans="1:29" ht="12.2" hidden="1" customHeight="1" x14ac:dyDescent="0.2">
      <c r="C36" s="245" t="s">
        <v>250</v>
      </c>
      <c r="D36" s="297" t="s">
        <v>347</v>
      </c>
      <c r="E36" s="247"/>
      <c r="F36" s="276"/>
      <c r="G36" s="251">
        <f t="shared" si="0"/>
        <v>0</v>
      </c>
      <c r="H36" s="249">
        <f t="shared" si="1"/>
        <v>0</v>
      </c>
      <c r="I36" s="250">
        <f t="shared" si="7"/>
        <v>0</v>
      </c>
      <c r="J36" s="249">
        <v>0</v>
      </c>
      <c r="K36" s="249">
        <v>0</v>
      </c>
      <c r="L36" s="250">
        <f t="shared" si="2"/>
        <v>0</v>
      </c>
      <c r="M36" s="249">
        <v>0</v>
      </c>
      <c r="N36" s="249">
        <v>0</v>
      </c>
      <c r="O36" s="252">
        <f t="shared" si="3"/>
        <v>0</v>
      </c>
      <c r="P36" s="248">
        <f t="shared" si="12"/>
        <v>0</v>
      </c>
      <c r="Q36" s="249">
        <f t="shared" si="8"/>
        <v>0</v>
      </c>
      <c r="R36" s="250">
        <f t="shared" si="9"/>
        <v>0</v>
      </c>
      <c r="S36" s="249">
        <v>0</v>
      </c>
      <c r="T36" s="249">
        <v>0</v>
      </c>
      <c r="U36" s="252">
        <f t="shared" si="4"/>
        <v>0</v>
      </c>
      <c r="V36" s="248">
        <f t="shared" si="13"/>
        <v>0</v>
      </c>
      <c r="W36" s="249">
        <f t="shared" si="5"/>
        <v>0</v>
      </c>
      <c r="X36" s="250">
        <f t="shared" si="11"/>
        <v>0</v>
      </c>
      <c r="Y36" s="249">
        <v>0</v>
      </c>
      <c r="Z36" s="249">
        <v>0</v>
      </c>
      <c r="AA36" s="250">
        <f t="shared" si="6"/>
        <v>0</v>
      </c>
      <c r="AB36" s="277" t="s">
        <v>214</v>
      </c>
    </row>
    <row r="37" spans="1:29" ht="12.2" hidden="1" customHeight="1" x14ac:dyDescent="0.2">
      <c r="C37" s="245" t="s">
        <v>251</v>
      </c>
      <c r="D37" s="275" t="s">
        <v>252</v>
      </c>
      <c r="E37" s="247"/>
      <c r="F37" s="276"/>
      <c r="G37" s="251">
        <f t="shared" si="0"/>
        <v>0</v>
      </c>
      <c r="H37" s="249">
        <f t="shared" si="1"/>
        <v>0</v>
      </c>
      <c r="I37" s="250">
        <f t="shared" si="7"/>
        <v>0</v>
      </c>
      <c r="J37" s="249">
        <v>0</v>
      </c>
      <c r="K37" s="249">
        <v>0</v>
      </c>
      <c r="L37" s="250">
        <f t="shared" si="2"/>
        <v>0</v>
      </c>
      <c r="M37" s="249">
        <v>0</v>
      </c>
      <c r="N37" s="249">
        <v>0</v>
      </c>
      <c r="O37" s="252">
        <f t="shared" si="3"/>
        <v>0</v>
      </c>
      <c r="P37" s="248">
        <f t="shared" si="12"/>
        <v>0</v>
      </c>
      <c r="Q37" s="249">
        <f t="shared" si="8"/>
        <v>0</v>
      </c>
      <c r="R37" s="250">
        <f t="shared" si="9"/>
        <v>0</v>
      </c>
      <c r="S37" s="249">
        <v>0</v>
      </c>
      <c r="T37" s="249">
        <v>0</v>
      </c>
      <c r="U37" s="252">
        <f t="shared" si="4"/>
        <v>0</v>
      </c>
      <c r="V37" s="248">
        <f t="shared" si="13"/>
        <v>0</v>
      </c>
      <c r="W37" s="249">
        <f t="shared" si="5"/>
        <v>0</v>
      </c>
      <c r="X37" s="250">
        <f t="shared" si="11"/>
        <v>0</v>
      </c>
      <c r="Y37" s="249">
        <v>0</v>
      </c>
      <c r="Z37" s="249">
        <v>0</v>
      </c>
      <c r="AA37" s="250">
        <f t="shared" si="6"/>
        <v>0</v>
      </c>
      <c r="AB37" s="277" t="s">
        <v>214</v>
      </c>
    </row>
    <row r="38" spans="1:29" s="265" customFormat="1" ht="12.2" hidden="1" customHeight="1" x14ac:dyDescent="0.2">
      <c r="A38" s="188"/>
      <c r="B38" s="188"/>
      <c r="C38" s="255" t="s">
        <v>7</v>
      </c>
      <c r="D38" s="256" t="s">
        <v>253</v>
      </c>
      <c r="E38" s="257"/>
      <c r="F38" s="258">
        <f>F39+F41+F40</f>
        <v>0</v>
      </c>
      <c r="G38" s="261">
        <f t="shared" si="0"/>
        <v>0</v>
      </c>
      <c r="H38" s="259">
        <f t="shared" si="1"/>
        <v>0</v>
      </c>
      <c r="I38" s="260">
        <f t="shared" si="7"/>
        <v>0</v>
      </c>
      <c r="J38" s="259">
        <f>J39+J41+J40</f>
        <v>0</v>
      </c>
      <c r="K38" s="259">
        <f>K39+K41+K40</f>
        <v>0</v>
      </c>
      <c r="L38" s="260">
        <f t="shared" si="2"/>
        <v>0</v>
      </c>
      <c r="M38" s="259">
        <f>M39+M41+M40</f>
        <v>0</v>
      </c>
      <c r="N38" s="259">
        <f>N39+N41+N40</f>
        <v>0</v>
      </c>
      <c r="O38" s="262">
        <f t="shared" si="3"/>
        <v>0</v>
      </c>
      <c r="P38" s="258">
        <f t="shared" si="8"/>
        <v>0</v>
      </c>
      <c r="Q38" s="259">
        <f t="shared" si="8"/>
        <v>0</v>
      </c>
      <c r="R38" s="260">
        <f t="shared" si="9"/>
        <v>0</v>
      </c>
      <c r="S38" s="259">
        <f>S39+S41+S40</f>
        <v>0</v>
      </c>
      <c r="T38" s="259">
        <f>T39+T41+T40</f>
        <v>0</v>
      </c>
      <c r="U38" s="262">
        <f t="shared" si="4"/>
        <v>0</v>
      </c>
      <c r="V38" s="258">
        <f t="shared" si="10"/>
        <v>0</v>
      </c>
      <c r="W38" s="259">
        <f t="shared" si="5"/>
        <v>0</v>
      </c>
      <c r="X38" s="260">
        <f t="shared" si="11"/>
        <v>0</v>
      </c>
      <c r="Y38" s="259">
        <f>Y39+Y41+Y40</f>
        <v>0</v>
      </c>
      <c r="Z38" s="259">
        <f>Z39+Z41+Z40</f>
        <v>0</v>
      </c>
      <c r="AA38" s="260">
        <f t="shared" si="6"/>
        <v>0</v>
      </c>
      <c r="AB38" s="299"/>
      <c r="AC38" s="244"/>
    </row>
    <row r="39" spans="1:29" s="188" customFormat="1" ht="12.2" hidden="1" customHeight="1" x14ac:dyDescent="0.2">
      <c r="C39" s="245" t="s">
        <v>254</v>
      </c>
      <c r="D39" s="301" t="s">
        <v>255</v>
      </c>
      <c r="E39" s="247"/>
      <c r="F39" s="276"/>
      <c r="G39" s="251">
        <f t="shared" ref="G39:G70" si="14">J39+M39+S39+Y39</f>
        <v>0</v>
      </c>
      <c r="H39" s="249">
        <f t="shared" ref="H39:H70" si="15">K39+N39+T39+Z39</f>
        <v>0</v>
      </c>
      <c r="I39" s="250">
        <f t="shared" si="7"/>
        <v>0</v>
      </c>
      <c r="J39" s="249">
        <v>0</v>
      </c>
      <c r="K39" s="249">
        <v>0</v>
      </c>
      <c r="L39" s="250">
        <f t="shared" si="2"/>
        <v>0</v>
      </c>
      <c r="M39" s="249">
        <v>0</v>
      </c>
      <c r="N39" s="249">
        <v>0</v>
      </c>
      <c r="O39" s="252">
        <f t="shared" si="3"/>
        <v>0</v>
      </c>
      <c r="P39" s="248">
        <f t="shared" si="8"/>
        <v>0</v>
      </c>
      <c r="Q39" s="249">
        <f t="shared" si="8"/>
        <v>0</v>
      </c>
      <c r="R39" s="250">
        <f t="shared" si="9"/>
        <v>0</v>
      </c>
      <c r="S39" s="249">
        <v>0</v>
      </c>
      <c r="T39" s="249">
        <v>0</v>
      </c>
      <c r="U39" s="252">
        <f t="shared" si="4"/>
        <v>0</v>
      </c>
      <c r="V39" s="248">
        <f t="shared" si="10"/>
        <v>0</v>
      </c>
      <c r="W39" s="249">
        <f t="shared" si="5"/>
        <v>0</v>
      </c>
      <c r="X39" s="250">
        <f t="shared" si="11"/>
        <v>0</v>
      </c>
      <c r="Y39" s="249">
        <v>0</v>
      </c>
      <c r="Z39" s="249">
        <v>0</v>
      </c>
      <c r="AA39" s="250">
        <f t="shared" si="6"/>
        <v>0</v>
      </c>
      <c r="AB39" s="277" t="s">
        <v>214</v>
      </c>
      <c r="AC39" s="254"/>
    </row>
    <row r="40" spans="1:29" s="188" customFormat="1" ht="12.2" hidden="1" customHeight="1" x14ac:dyDescent="0.2">
      <c r="A40" s="234"/>
      <c r="B40" s="234"/>
      <c r="C40" s="245" t="s">
        <v>256</v>
      </c>
      <c r="D40" s="301" t="s">
        <v>257</v>
      </c>
      <c r="E40" s="247"/>
      <c r="F40" s="276"/>
      <c r="G40" s="251">
        <f t="shared" si="14"/>
        <v>0</v>
      </c>
      <c r="H40" s="249">
        <f t="shared" si="15"/>
        <v>0</v>
      </c>
      <c r="I40" s="250">
        <f>H40-G40</f>
        <v>0</v>
      </c>
      <c r="J40" s="249">
        <v>0</v>
      </c>
      <c r="K40" s="249">
        <v>0</v>
      </c>
      <c r="L40" s="250">
        <f t="shared" si="2"/>
        <v>0</v>
      </c>
      <c r="M40" s="249">
        <v>0</v>
      </c>
      <c r="N40" s="249">
        <v>0</v>
      </c>
      <c r="O40" s="252">
        <f t="shared" si="3"/>
        <v>0</v>
      </c>
      <c r="P40" s="248">
        <f>J40+M40</f>
        <v>0</v>
      </c>
      <c r="Q40" s="249">
        <f>K40+N40</f>
        <v>0</v>
      </c>
      <c r="R40" s="250">
        <f>Q40-P40</f>
        <v>0</v>
      </c>
      <c r="S40" s="249">
        <v>0</v>
      </c>
      <c r="T40" s="249">
        <v>0</v>
      </c>
      <c r="U40" s="252">
        <f t="shared" si="4"/>
        <v>0</v>
      </c>
      <c r="V40" s="248">
        <f>P40+S40</f>
        <v>0</v>
      </c>
      <c r="W40" s="249">
        <f>Q40+T40</f>
        <v>0</v>
      </c>
      <c r="X40" s="250">
        <f>W40-V40</f>
        <v>0</v>
      </c>
      <c r="Y40" s="249">
        <v>0</v>
      </c>
      <c r="Z40" s="249">
        <v>0</v>
      </c>
      <c r="AA40" s="250">
        <f t="shared" si="6"/>
        <v>0</v>
      </c>
      <c r="AB40" s="277" t="s">
        <v>214</v>
      </c>
      <c r="AC40" s="254"/>
    </row>
    <row r="41" spans="1:29" s="188" customFormat="1" ht="12.2" hidden="1" customHeight="1" x14ac:dyDescent="0.2">
      <c r="A41" s="234"/>
      <c r="B41" s="234"/>
      <c r="C41" s="245" t="s">
        <v>258</v>
      </c>
      <c r="D41" s="301" t="s">
        <v>259</v>
      </c>
      <c r="E41" s="247"/>
      <c r="F41" s="276"/>
      <c r="G41" s="251">
        <f t="shared" si="14"/>
        <v>0</v>
      </c>
      <c r="H41" s="249">
        <f t="shared" si="15"/>
        <v>0</v>
      </c>
      <c r="I41" s="250">
        <f t="shared" si="7"/>
        <v>0</v>
      </c>
      <c r="J41" s="249">
        <v>0</v>
      </c>
      <c r="K41" s="249">
        <v>0</v>
      </c>
      <c r="L41" s="250">
        <f t="shared" si="2"/>
        <v>0</v>
      </c>
      <c r="M41" s="249">
        <v>0</v>
      </c>
      <c r="N41" s="249">
        <v>0</v>
      </c>
      <c r="O41" s="252">
        <f t="shared" si="3"/>
        <v>0</v>
      </c>
      <c r="P41" s="248">
        <f>J41+M41</f>
        <v>0</v>
      </c>
      <c r="Q41" s="249">
        <f>K41+N41</f>
        <v>0</v>
      </c>
      <c r="R41" s="250">
        <f>Q41-P41</f>
        <v>0</v>
      </c>
      <c r="S41" s="249">
        <v>0</v>
      </c>
      <c r="T41" s="249">
        <v>0</v>
      </c>
      <c r="U41" s="252">
        <f t="shared" si="4"/>
        <v>0</v>
      </c>
      <c r="V41" s="248">
        <f>P41+S41</f>
        <v>0</v>
      </c>
      <c r="W41" s="249">
        <f>Q41+T41</f>
        <v>0</v>
      </c>
      <c r="X41" s="250">
        <f>W41-V41</f>
        <v>0</v>
      </c>
      <c r="Y41" s="249">
        <v>0</v>
      </c>
      <c r="Z41" s="249">
        <v>0</v>
      </c>
      <c r="AA41" s="250">
        <f t="shared" si="6"/>
        <v>0</v>
      </c>
      <c r="AB41" s="277" t="s">
        <v>214</v>
      </c>
      <c r="AC41" s="254"/>
    </row>
    <row r="42" spans="1:29" s="265" customFormat="1" ht="12.2" hidden="1" customHeight="1" x14ac:dyDescent="0.2">
      <c r="A42" s="188"/>
      <c r="B42" s="188"/>
      <c r="C42" s="255" t="s">
        <v>9</v>
      </c>
      <c r="D42" s="256" t="s">
        <v>260</v>
      </c>
      <c r="E42" s="257"/>
      <c r="F42" s="258">
        <f>F43+F44</f>
        <v>0</v>
      </c>
      <c r="G42" s="261">
        <f t="shared" si="14"/>
        <v>0</v>
      </c>
      <c r="H42" s="259">
        <f t="shared" si="15"/>
        <v>0</v>
      </c>
      <c r="I42" s="260">
        <f t="shared" si="7"/>
        <v>0</v>
      </c>
      <c r="J42" s="259">
        <f>J43+J44</f>
        <v>0</v>
      </c>
      <c r="K42" s="259">
        <f>K43+K44</f>
        <v>0</v>
      </c>
      <c r="L42" s="260">
        <f t="shared" si="2"/>
        <v>0</v>
      </c>
      <c r="M42" s="261">
        <f>M43+M44</f>
        <v>0</v>
      </c>
      <c r="N42" s="259">
        <f>N43+N44</f>
        <v>0</v>
      </c>
      <c r="O42" s="262">
        <f t="shared" si="3"/>
        <v>0</v>
      </c>
      <c r="P42" s="258">
        <f t="shared" si="8"/>
        <v>0</v>
      </c>
      <c r="Q42" s="259">
        <f t="shared" si="8"/>
        <v>0</v>
      </c>
      <c r="R42" s="260">
        <f t="shared" si="9"/>
        <v>0</v>
      </c>
      <c r="S42" s="261">
        <f>S43+S44</f>
        <v>0</v>
      </c>
      <c r="T42" s="259">
        <f>T43+T44</f>
        <v>0</v>
      </c>
      <c r="U42" s="262">
        <f t="shared" si="4"/>
        <v>0</v>
      </c>
      <c r="V42" s="258">
        <f t="shared" si="10"/>
        <v>0</v>
      </c>
      <c r="W42" s="259">
        <f t="shared" si="5"/>
        <v>0</v>
      </c>
      <c r="X42" s="260">
        <f t="shared" si="11"/>
        <v>0</v>
      </c>
      <c r="Y42" s="261">
        <f>Y43+Y44</f>
        <v>0</v>
      </c>
      <c r="Z42" s="259">
        <f>Z43+Z44</f>
        <v>0</v>
      </c>
      <c r="AA42" s="260">
        <f t="shared" si="6"/>
        <v>0</v>
      </c>
      <c r="AB42" s="299"/>
      <c r="AC42" s="244"/>
    </row>
    <row r="43" spans="1:29" s="188" customFormat="1" ht="12.2" hidden="1" customHeight="1" x14ac:dyDescent="0.2">
      <c r="C43" s="245" t="s">
        <v>261</v>
      </c>
      <c r="D43" s="301" t="s">
        <v>262</v>
      </c>
      <c r="E43" s="247"/>
      <c r="F43" s="276"/>
      <c r="G43" s="251">
        <f t="shared" si="14"/>
        <v>0</v>
      </c>
      <c r="H43" s="249">
        <f t="shared" si="15"/>
        <v>0</v>
      </c>
      <c r="I43" s="250">
        <f t="shared" si="7"/>
        <v>0</v>
      </c>
      <c r="J43" s="249">
        <v>0</v>
      </c>
      <c r="K43" s="249">
        <v>0</v>
      </c>
      <c r="L43" s="250">
        <f t="shared" si="2"/>
        <v>0</v>
      </c>
      <c r="M43" s="249">
        <v>0</v>
      </c>
      <c r="N43" s="249">
        <v>0</v>
      </c>
      <c r="O43" s="252">
        <f t="shared" si="3"/>
        <v>0</v>
      </c>
      <c r="P43" s="248">
        <f>J43+M43</f>
        <v>0</v>
      </c>
      <c r="Q43" s="249">
        <f t="shared" si="8"/>
        <v>0</v>
      </c>
      <c r="R43" s="250">
        <f t="shared" si="9"/>
        <v>0</v>
      </c>
      <c r="S43" s="249">
        <v>0</v>
      </c>
      <c r="T43" s="249">
        <v>0</v>
      </c>
      <c r="U43" s="252">
        <f t="shared" si="4"/>
        <v>0</v>
      </c>
      <c r="V43" s="248">
        <f t="shared" si="10"/>
        <v>0</v>
      </c>
      <c r="W43" s="249">
        <f t="shared" si="5"/>
        <v>0</v>
      </c>
      <c r="X43" s="250">
        <f t="shared" si="11"/>
        <v>0</v>
      </c>
      <c r="Y43" s="249">
        <v>0</v>
      </c>
      <c r="Z43" s="249">
        <v>0</v>
      </c>
      <c r="AA43" s="250">
        <f t="shared" si="6"/>
        <v>0</v>
      </c>
      <c r="AB43" s="277" t="s">
        <v>214</v>
      </c>
      <c r="AC43" s="254"/>
    </row>
    <row r="44" spans="1:29" s="188" customFormat="1" ht="12.2" hidden="1" customHeight="1" x14ac:dyDescent="0.2">
      <c r="C44" s="245" t="s">
        <v>263</v>
      </c>
      <c r="D44" s="301" t="s">
        <v>264</v>
      </c>
      <c r="E44" s="247"/>
      <c r="F44" s="276"/>
      <c r="G44" s="251">
        <f t="shared" si="14"/>
        <v>0</v>
      </c>
      <c r="H44" s="249">
        <f t="shared" si="15"/>
        <v>0</v>
      </c>
      <c r="I44" s="250">
        <f t="shared" si="7"/>
        <v>0</v>
      </c>
      <c r="J44" s="249">
        <v>0</v>
      </c>
      <c r="K44" s="249">
        <v>0</v>
      </c>
      <c r="L44" s="250">
        <f t="shared" si="2"/>
        <v>0</v>
      </c>
      <c r="M44" s="249">
        <v>0</v>
      </c>
      <c r="N44" s="249">
        <v>0</v>
      </c>
      <c r="O44" s="252">
        <f t="shared" si="3"/>
        <v>0</v>
      </c>
      <c r="P44" s="248">
        <f>J44+M44</f>
        <v>0</v>
      </c>
      <c r="Q44" s="249">
        <f t="shared" si="8"/>
        <v>0</v>
      </c>
      <c r="R44" s="250">
        <f t="shared" si="9"/>
        <v>0</v>
      </c>
      <c r="S44" s="249">
        <v>0</v>
      </c>
      <c r="T44" s="249">
        <v>0</v>
      </c>
      <c r="U44" s="252">
        <f t="shared" si="4"/>
        <v>0</v>
      </c>
      <c r="V44" s="248">
        <f t="shared" si="10"/>
        <v>0</v>
      </c>
      <c r="W44" s="249">
        <f t="shared" si="5"/>
        <v>0</v>
      </c>
      <c r="X44" s="250">
        <f t="shared" si="11"/>
        <v>0</v>
      </c>
      <c r="Y44" s="249">
        <v>0</v>
      </c>
      <c r="Z44" s="249">
        <v>0</v>
      </c>
      <c r="AA44" s="250">
        <f t="shared" si="6"/>
        <v>0</v>
      </c>
      <c r="AB44" s="277" t="s">
        <v>214</v>
      </c>
      <c r="AC44" s="254"/>
    </row>
    <row r="45" spans="1:29" s="265" customFormat="1" ht="12.2" hidden="1" customHeight="1" x14ac:dyDescent="0.2">
      <c r="A45" s="188"/>
      <c r="B45" s="188"/>
      <c r="C45" s="255" t="s">
        <v>11</v>
      </c>
      <c r="D45" s="256" t="s">
        <v>265</v>
      </c>
      <c r="E45" s="257"/>
      <c r="F45" s="258">
        <f>F46+F47</f>
        <v>0</v>
      </c>
      <c r="G45" s="261">
        <f t="shared" si="14"/>
        <v>0</v>
      </c>
      <c r="H45" s="259">
        <f t="shared" si="15"/>
        <v>0</v>
      </c>
      <c r="I45" s="260">
        <f t="shared" si="7"/>
        <v>0</v>
      </c>
      <c r="J45" s="259">
        <f>J46+J47</f>
        <v>0</v>
      </c>
      <c r="K45" s="259">
        <f>K46+K47</f>
        <v>0</v>
      </c>
      <c r="L45" s="260">
        <f t="shared" si="2"/>
        <v>0</v>
      </c>
      <c r="M45" s="261">
        <f>M46+M47</f>
        <v>0</v>
      </c>
      <c r="N45" s="259">
        <f>N46+N47</f>
        <v>0</v>
      </c>
      <c r="O45" s="262">
        <f t="shared" si="3"/>
        <v>0</v>
      </c>
      <c r="P45" s="258">
        <f t="shared" si="8"/>
        <v>0</v>
      </c>
      <c r="Q45" s="259">
        <f t="shared" si="8"/>
        <v>0</v>
      </c>
      <c r="R45" s="260">
        <f t="shared" si="9"/>
        <v>0</v>
      </c>
      <c r="S45" s="261">
        <f>S46+S47</f>
        <v>0</v>
      </c>
      <c r="T45" s="259">
        <f>T46+T47</f>
        <v>0</v>
      </c>
      <c r="U45" s="262">
        <f t="shared" si="4"/>
        <v>0</v>
      </c>
      <c r="V45" s="258">
        <f>P45+S45</f>
        <v>0</v>
      </c>
      <c r="W45" s="259">
        <f t="shared" si="5"/>
        <v>0</v>
      </c>
      <c r="X45" s="260">
        <f t="shared" si="11"/>
        <v>0</v>
      </c>
      <c r="Y45" s="261">
        <f>Y46+Y47</f>
        <v>0</v>
      </c>
      <c r="Z45" s="259">
        <f>Z46+Z47</f>
        <v>0</v>
      </c>
      <c r="AA45" s="260">
        <f t="shared" si="6"/>
        <v>0</v>
      </c>
      <c r="AB45" s="299"/>
      <c r="AC45" s="244"/>
    </row>
    <row r="46" spans="1:29" s="188" customFormat="1" ht="12.2" hidden="1" customHeight="1" x14ac:dyDescent="0.2">
      <c r="C46" s="245" t="s">
        <v>13</v>
      </c>
      <c r="D46" s="301" t="s">
        <v>266</v>
      </c>
      <c r="E46" s="247"/>
      <c r="F46" s="276"/>
      <c r="G46" s="251">
        <f t="shared" si="14"/>
        <v>0</v>
      </c>
      <c r="H46" s="249">
        <f t="shared" si="15"/>
        <v>0</v>
      </c>
      <c r="I46" s="250">
        <f t="shared" si="7"/>
        <v>0</v>
      </c>
      <c r="J46" s="249">
        <v>0</v>
      </c>
      <c r="K46" s="249">
        <v>0</v>
      </c>
      <c r="L46" s="250">
        <f t="shared" si="2"/>
        <v>0</v>
      </c>
      <c r="M46" s="249">
        <v>0</v>
      </c>
      <c r="N46" s="249">
        <v>0</v>
      </c>
      <c r="O46" s="252">
        <f t="shared" si="3"/>
        <v>0</v>
      </c>
      <c r="P46" s="248">
        <f t="shared" si="8"/>
        <v>0</v>
      </c>
      <c r="Q46" s="249">
        <f t="shared" si="8"/>
        <v>0</v>
      </c>
      <c r="R46" s="250">
        <f t="shared" si="9"/>
        <v>0</v>
      </c>
      <c r="S46" s="249">
        <v>0</v>
      </c>
      <c r="T46" s="249">
        <v>0</v>
      </c>
      <c r="U46" s="252">
        <f t="shared" si="4"/>
        <v>0</v>
      </c>
      <c r="V46" s="248">
        <f t="shared" si="10"/>
        <v>0</v>
      </c>
      <c r="W46" s="249">
        <f t="shared" si="5"/>
        <v>0</v>
      </c>
      <c r="X46" s="250">
        <f t="shared" si="11"/>
        <v>0</v>
      </c>
      <c r="Y46" s="249">
        <v>0</v>
      </c>
      <c r="Z46" s="249">
        <v>0</v>
      </c>
      <c r="AA46" s="250">
        <f t="shared" si="6"/>
        <v>0</v>
      </c>
      <c r="AB46" s="277" t="s">
        <v>214</v>
      </c>
      <c r="AC46" s="254"/>
    </row>
    <row r="47" spans="1:29" s="188" customFormat="1" ht="12.2" hidden="1" customHeight="1" x14ac:dyDescent="0.2">
      <c r="C47" s="245" t="s">
        <v>15</v>
      </c>
      <c r="D47" s="301" t="s">
        <v>267</v>
      </c>
      <c r="E47" s="247"/>
      <c r="F47" s="276"/>
      <c r="G47" s="251">
        <f t="shared" si="14"/>
        <v>0</v>
      </c>
      <c r="H47" s="249">
        <f t="shared" si="15"/>
        <v>0</v>
      </c>
      <c r="I47" s="250">
        <f t="shared" si="7"/>
        <v>0</v>
      </c>
      <c r="J47" s="249">
        <v>0</v>
      </c>
      <c r="K47" s="249">
        <v>0</v>
      </c>
      <c r="L47" s="250">
        <f t="shared" si="2"/>
        <v>0</v>
      </c>
      <c r="M47" s="249">
        <v>0</v>
      </c>
      <c r="N47" s="249">
        <v>0</v>
      </c>
      <c r="O47" s="252">
        <f t="shared" si="3"/>
        <v>0</v>
      </c>
      <c r="P47" s="248">
        <f t="shared" si="8"/>
        <v>0</v>
      </c>
      <c r="Q47" s="249">
        <f t="shared" si="8"/>
        <v>0</v>
      </c>
      <c r="R47" s="250">
        <f t="shared" si="9"/>
        <v>0</v>
      </c>
      <c r="S47" s="249">
        <v>0</v>
      </c>
      <c r="T47" s="249">
        <v>0</v>
      </c>
      <c r="U47" s="252">
        <f t="shared" si="4"/>
        <v>0</v>
      </c>
      <c r="V47" s="248">
        <f t="shared" si="10"/>
        <v>0</v>
      </c>
      <c r="W47" s="249">
        <f t="shared" si="5"/>
        <v>0</v>
      </c>
      <c r="X47" s="250">
        <f t="shared" si="11"/>
        <v>0</v>
      </c>
      <c r="Y47" s="249">
        <v>0</v>
      </c>
      <c r="Z47" s="249">
        <v>0</v>
      </c>
      <c r="AA47" s="250">
        <f t="shared" si="6"/>
        <v>0</v>
      </c>
      <c r="AB47" s="277" t="s">
        <v>214</v>
      </c>
      <c r="AC47" s="254"/>
    </row>
    <row r="48" spans="1:29" s="265" customFormat="1" ht="12.2" hidden="1" customHeight="1" x14ac:dyDescent="0.2">
      <c r="A48" s="188"/>
      <c r="B48" s="188"/>
      <c r="C48" s="255" t="s">
        <v>268</v>
      </c>
      <c r="D48" s="256" t="s">
        <v>269</v>
      </c>
      <c r="E48" s="257"/>
      <c r="F48" s="258">
        <f>F49+F50</f>
        <v>0</v>
      </c>
      <c r="G48" s="261">
        <f t="shared" si="14"/>
        <v>0</v>
      </c>
      <c r="H48" s="259">
        <f t="shared" si="15"/>
        <v>0</v>
      </c>
      <c r="I48" s="260">
        <f t="shared" si="7"/>
        <v>0</v>
      </c>
      <c r="J48" s="259">
        <f>J49+J50</f>
        <v>0</v>
      </c>
      <c r="K48" s="259">
        <f>K49+K50</f>
        <v>0</v>
      </c>
      <c r="L48" s="260">
        <f t="shared" si="2"/>
        <v>0</v>
      </c>
      <c r="M48" s="261">
        <f>M49+M50</f>
        <v>0</v>
      </c>
      <c r="N48" s="259">
        <f>N49+N50</f>
        <v>0</v>
      </c>
      <c r="O48" s="262">
        <f t="shared" si="3"/>
        <v>0</v>
      </c>
      <c r="P48" s="258">
        <f t="shared" si="8"/>
        <v>0</v>
      </c>
      <c r="Q48" s="259">
        <f t="shared" si="8"/>
        <v>0</v>
      </c>
      <c r="R48" s="260">
        <f t="shared" si="9"/>
        <v>0</v>
      </c>
      <c r="S48" s="261">
        <f>S49+S50</f>
        <v>0</v>
      </c>
      <c r="T48" s="259">
        <f>T49+T50</f>
        <v>0</v>
      </c>
      <c r="U48" s="262">
        <f t="shared" si="4"/>
        <v>0</v>
      </c>
      <c r="V48" s="258">
        <f t="shared" si="10"/>
        <v>0</v>
      </c>
      <c r="W48" s="259">
        <f t="shared" si="5"/>
        <v>0</v>
      </c>
      <c r="X48" s="260">
        <f t="shared" si="11"/>
        <v>0</v>
      </c>
      <c r="Y48" s="261">
        <f>Y49+Y50</f>
        <v>0</v>
      </c>
      <c r="Z48" s="259">
        <f>Z49+Z50</f>
        <v>0</v>
      </c>
      <c r="AA48" s="260">
        <f t="shared" si="6"/>
        <v>0</v>
      </c>
      <c r="AB48" s="299"/>
      <c r="AC48" s="244"/>
    </row>
    <row r="49" spans="1:29" s="188" customFormat="1" ht="12.2" hidden="1" customHeight="1" x14ac:dyDescent="0.2">
      <c r="C49" s="245" t="s">
        <v>270</v>
      </c>
      <c r="D49" s="301" t="s">
        <v>271</v>
      </c>
      <c r="E49" s="247"/>
      <c r="F49" s="276"/>
      <c r="G49" s="251">
        <f t="shared" si="14"/>
        <v>0</v>
      </c>
      <c r="H49" s="249">
        <f t="shared" si="15"/>
        <v>0</v>
      </c>
      <c r="I49" s="250">
        <f t="shared" si="7"/>
        <v>0</v>
      </c>
      <c r="J49" s="249">
        <v>0</v>
      </c>
      <c r="K49" s="249">
        <v>0</v>
      </c>
      <c r="L49" s="250">
        <f t="shared" si="2"/>
        <v>0</v>
      </c>
      <c r="M49" s="249">
        <v>0</v>
      </c>
      <c r="N49" s="249">
        <v>0</v>
      </c>
      <c r="O49" s="252">
        <f t="shared" si="3"/>
        <v>0</v>
      </c>
      <c r="P49" s="248">
        <f t="shared" si="8"/>
        <v>0</v>
      </c>
      <c r="Q49" s="249">
        <f t="shared" si="8"/>
        <v>0</v>
      </c>
      <c r="R49" s="250">
        <f t="shared" si="9"/>
        <v>0</v>
      </c>
      <c r="S49" s="249">
        <v>0</v>
      </c>
      <c r="T49" s="249">
        <v>0</v>
      </c>
      <c r="U49" s="252">
        <f t="shared" si="4"/>
        <v>0</v>
      </c>
      <c r="V49" s="248">
        <f t="shared" si="10"/>
        <v>0</v>
      </c>
      <c r="W49" s="249">
        <f t="shared" si="5"/>
        <v>0</v>
      </c>
      <c r="X49" s="250">
        <f t="shared" si="11"/>
        <v>0</v>
      </c>
      <c r="Y49" s="249">
        <v>0</v>
      </c>
      <c r="Z49" s="249">
        <v>0</v>
      </c>
      <c r="AA49" s="250">
        <f t="shared" si="6"/>
        <v>0</v>
      </c>
      <c r="AB49" s="277" t="s">
        <v>214</v>
      </c>
      <c r="AC49" s="254"/>
    </row>
    <row r="50" spans="1:29" s="188" customFormat="1" ht="12.2" hidden="1" customHeight="1" x14ac:dyDescent="0.2">
      <c r="C50" s="245" t="s">
        <v>272</v>
      </c>
      <c r="D50" s="301" t="s">
        <v>273</v>
      </c>
      <c r="E50" s="247"/>
      <c r="F50" s="276"/>
      <c r="G50" s="251">
        <f t="shared" si="14"/>
        <v>0</v>
      </c>
      <c r="H50" s="249">
        <f t="shared" si="15"/>
        <v>0</v>
      </c>
      <c r="I50" s="250">
        <f t="shared" si="7"/>
        <v>0</v>
      </c>
      <c r="J50" s="249">
        <v>0</v>
      </c>
      <c r="K50" s="249">
        <v>0</v>
      </c>
      <c r="L50" s="250">
        <f t="shared" si="2"/>
        <v>0</v>
      </c>
      <c r="M50" s="249">
        <v>0</v>
      </c>
      <c r="N50" s="249">
        <v>0</v>
      </c>
      <c r="O50" s="252">
        <f t="shared" si="3"/>
        <v>0</v>
      </c>
      <c r="P50" s="248">
        <f t="shared" si="8"/>
        <v>0</v>
      </c>
      <c r="Q50" s="249">
        <f t="shared" si="8"/>
        <v>0</v>
      </c>
      <c r="R50" s="250">
        <f t="shared" si="9"/>
        <v>0</v>
      </c>
      <c r="S50" s="249">
        <v>0</v>
      </c>
      <c r="T50" s="249">
        <v>0</v>
      </c>
      <c r="U50" s="252">
        <f t="shared" si="4"/>
        <v>0</v>
      </c>
      <c r="V50" s="248">
        <f t="shared" si="10"/>
        <v>0</v>
      </c>
      <c r="W50" s="249">
        <f t="shared" si="5"/>
        <v>0</v>
      </c>
      <c r="X50" s="250">
        <f t="shared" si="11"/>
        <v>0</v>
      </c>
      <c r="Y50" s="249">
        <v>0</v>
      </c>
      <c r="Z50" s="249">
        <v>0</v>
      </c>
      <c r="AA50" s="250">
        <f t="shared" si="6"/>
        <v>0</v>
      </c>
      <c r="AB50" s="277" t="s">
        <v>214</v>
      </c>
      <c r="AC50" s="254"/>
    </row>
    <row r="51" spans="1:29" s="265" customFormat="1" ht="12.2" hidden="1" customHeight="1" x14ac:dyDescent="0.2">
      <c r="A51" s="188"/>
      <c r="B51" s="188"/>
      <c r="C51" s="255" t="s">
        <v>274</v>
      </c>
      <c r="D51" s="256" t="s">
        <v>275</v>
      </c>
      <c r="E51" s="257"/>
      <c r="F51" s="258">
        <f>F52+F53</f>
        <v>0</v>
      </c>
      <c r="G51" s="261">
        <f t="shared" si="14"/>
        <v>0</v>
      </c>
      <c r="H51" s="259">
        <f t="shared" si="15"/>
        <v>0</v>
      </c>
      <c r="I51" s="260">
        <f t="shared" si="7"/>
        <v>0</v>
      </c>
      <c r="J51" s="259">
        <f>J52+J53</f>
        <v>0</v>
      </c>
      <c r="K51" s="259">
        <f>K52+K53</f>
        <v>0</v>
      </c>
      <c r="L51" s="260">
        <f t="shared" si="2"/>
        <v>0</v>
      </c>
      <c r="M51" s="261">
        <f>M52+M53</f>
        <v>0</v>
      </c>
      <c r="N51" s="259">
        <f>N52+N53</f>
        <v>0</v>
      </c>
      <c r="O51" s="262">
        <f t="shared" si="3"/>
        <v>0</v>
      </c>
      <c r="P51" s="258">
        <f t="shared" si="8"/>
        <v>0</v>
      </c>
      <c r="Q51" s="259">
        <f t="shared" si="8"/>
        <v>0</v>
      </c>
      <c r="R51" s="260">
        <f t="shared" si="9"/>
        <v>0</v>
      </c>
      <c r="S51" s="261">
        <f>S52+S53</f>
        <v>0</v>
      </c>
      <c r="T51" s="259">
        <f>T52+T53</f>
        <v>0</v>
      </c>
      <c r="U51" s="262">
        <f t="shared" si="4"/>
        <v>0</v>
      </c>
      <c r="V51" s="258">
        <f t="shared" si="10"/>
        <v>0</v>
      </c>
      <c r="W51" s="259">
        <f t="shared" si="5"/>
        <v>0</v>
      </c>
      <c r="X51" s="260">
        <f t="shared" si="11"/>
        <v>0</v>
      </c>
      <c r="Y51" s="261">
        <f>Y52+Y53</f>
        <v>0</v>
      </c>
      <c r="Z51" s="259">
        <f>Z52+Z53</f>
        <v>0</v>
      </c>
      <c r="AA51" s="260">
        <f t="shared" si="6"/>
        <v>0</v>
      </c>
      <c r="AB51" s="299"/>
      <c r="AC51" s="244"/>
    </row>
    <row r="52" spans="1:29" ht="12.2" hidden="1" customHeight="1" x14ac:dyDescent="0.2">
      <c r="C52" s="245" t="s">
        <v>276</v>
      </c>
      <c r="D52" s="301" t="s">
        <v>277</v>
      </c>
      <c r="E52" s="247"/>
      <c r="F52" s="276"/>
      <c r="G52" s="251">
        <f t="shared" si="14"/>
        <v>0</v>
      </c>
      <c r="H52" s="249">
        <f t="shared" si="15"/>
        <v>0</v>
      </c>
      <c r="I52" s="250">
        <f t="shared" si="7"/>
        <v>0</v>
      </c>
      <c r="J52" s="249">
        <v>0</v>
      </c>
      <c r="K52" s="249">
        <v>0</v>
      </c>
      <c r="L52" s="250">
        <f t="shared" si="2"/>
        <v>0</v>
      </c>
      <c r="M52" s="249">
        <v>0</v>
      </c>
      <c r="N52" s="249">
        <v>0</v>
      </c>
      <c r="O52" s="252">
        <f t="shared" si="3"/>
        <v>0</v>
      </c>
      <c r="P52" s="248">
        <f t="shared" si="8"/>
        <v>0</v>
      </c>
      <c r="Q52" s="249">
        <f t="shared" si="8"/>
        <v>0</v>
      </c>
      <c r="R52" s="250">
        <f t="shared" si="9"/>
        <v>0</v>
      </c>
      <c r="S52" s="249">
        <v>0</v>
      </c>
      <c r="T52" s="249">
        <v>0</v>
      </c>
      <c r="U52" s="252">
        <f t="shared" si="4"/>
        <v>0</v>
      </c>
      <c r="V52" s="248">
        <f t="shared" si="10"/>
        <v>0</v>
      </c>
      <c r="W52" s="249">
        <f t="shared" si="5"/>
        <v>0</v>
      </c>
      <c r="X52" s="250">
        <f t="shared" si="11"/>
        <v>0</v>
      </c>
      <c r="Y52" s="249">
        <v>0</v>
      </c>
      <c r="Z52" s="249">
        <v>0</v>
      </c>
      <c r="AA52" s="250">
        <f t="shared" si="6"/>
        <v>0</v>
      </c>
      <c r="AB52" s="277" t="s">
        <v>214</v>
      </c>
    </row>
    <row r="53" spans="1:29" ht="12.2" hidden="1" customHeight="1" x14ac:dyDescent="0.2">
      <c r="C53" s="245" t="s">
        <v>278</v>
      </c>
      <c r="D53" s="301" t="s">
        <v>279</v>
      </c>
      <c r="E53" s="247"/>
      <c r="F53" s="276"/>
      <c r="G53" s="251">
        <f t="shared" si="14"/>
        <v>0</v>
      </c>
      <c r="H53" s="249">
        <f t="shared" si="15"/>
        <v>0</v>
      </c>
      <c r="I53" s="250">
        <f t="shared" si="7"/>
        <v>0</v>
      </c>
      <c r="J53" s="249">
        <v>0</v>
      </c>
      <c r="K53" s="249">
        <v>0</v>
      </c>
      <c r="L53" s="250">
        <f t="shared" si="2"/>
        <v>0</v>
      </c>
      <c r="M53" s="249">
        <v>0</v>
      </c>
      <c r="N53" s="249">
        <v>0</v>
      </c>
      <c r="O53" s="252">
        <f t="shared" si="3"/>
        <v>0</v>
      </c>
      <c r="P53" s="248">
        <f t="shared" si="8"/>
        <v>0</v>
      </c>
      <c r="Q53" s="249">
        <f t="shared" si="8"/>
        <v>0</v>
      </c>
      <c r="R53" s="250">
        <f t="shared" si="9"/>
        <v>0</v>
      </c>
      <c r="S53" s="249">
        <v>0</v>
      </c>
      <c r="T53" s="249">
        <v>0</v>
      </c>
      <c r="U53" s="252">
        <f t="shared" si="4"/>
        <v>0</v>
      </c>
      <c r="V53" s="248">
        <f t="shared" si="10"/>
        <v>0</v>
      </c>
      <c r="W53" s="249">
        <f t="shared" si="5"/>
        <v>0</v>
      </c>
      <c r="X53" s="250">
        <f t="shared" si="11"/>
        <v>0</v>
      </c>
      <c r="Y53" s="249">
        <v>0</v>
      </c>
      <c r="Z53" s="249">
        <v>0</v>
      </c>
      <c r="AA53" s="250">
        <f t="shared" si="6"/>
        <v>0</v>
      </c>
      <c r="AB53" s="277" t="s">
        <v>214</v>
      </c>
    </row>
    <row r="54" spans="1:29" s="265" customFormat="1" ht="12.2" hidden="1" customHeight="1" x14ac:dyDescent="0.2">
      <c r="A54" s="188"/>
      <c r="B54" s="188"/>
      <c r="C54" s="255" t="s">
        <v>280</v>
      </c>
      <c r="D54" s="256" t="s">
        <v>281</v>
      </c>
      <c r="E54" s="257"/>
      <c r="F54" s="258">
        <f>F55+F56</f>
        <v>0</v>
      </c>
      <c r="G54" s="261">
        <f t="shared" si="14"/>
        <v>0</v>
      </c>
      <c r="H54" s="259">
        <f t="shared" si="15"/>
        <v>0</v>
      </c>
      <c r="I54" s="260">
        <f t="shared" si="7"/>
        <v>0</v>
      </c>
      <c r="J54" s="259">
        <f>J55+J56</f>
        <v>0</v>
      </c>
      <c r="K54" s="259">
        <f>K55+K56</f>
        <v>0</v>
      </c>
      <c r="L54" s="260">
        <f t="shared" si="2"/>
        <v>0</v>
      </c>
      <c r="M54" s="261">
        <f>M55+M56</f>
        <v>0</v>
      </c>
      <c r="N54" s="259">
        <f>N55+N56</f>
        <v>0</v>
      </c>
      <c r="O54" s="262">
        <f t="shared" si="3"/>
        <v>0</v>
      </c>
      <c r="P54" s="258">
        <f t="shared" si="8"/>
        <v>0</v>
      </c>
      <c r="Q54" s="259">
        <f t="shared" si="8"/>
        <v>0</v>
      </c>
      <c r="R54" s="260">
        <f t="shared" si="9"/>
        <v>0</v>
      </c>
      <c r="S54" s="261">
        <f>S55+S56</f>
        <v>0</v>
      </c>
      <c r="T54" s="259">
        <f>T55+T56</f>
        <v>0</v>
      </c>
      <c r="U54" s="262">
        <f t="shared" si="4"/>
        <v>0</v>
      </c>
      <c r="V54" s="258">
        <f t="shared" si="10"/>
        <v>0</v>
      </c>
      <c r="W54" s="259">
        <f t="shared" si="5"/>
        <v>0</v>
      </c>
      <c r="X54" s="260">
        <f t="shared" si="11"/>
        <v>0</v>
      </c>
      <c r="Y54" s="261">
        <f>Y55+Y56</f>
        <v>0</v>
      </c>
      <c r="Z54" s="259">
        <f>Z55+Z56</f>
        <v>0</v>
      </c>
      <c r="AA54" s="260">
        <f t="shared" si="6"/>
        <v>0</v>
      </c>
      <c r="AC54" s="244"/>
    </row>
    <row r="55" spans="1:29" s="188" customFormat="1" ht="12.2" hidden="1" customHeight="1" x14ac:dyDescent="0.2">
      <c r="C55" s="245" t="s">
        <v>282</v>
      </c>
      <c r="D55" s="301" t="s">
        <v>283</v>
      </c>
      <c r="E55" s="247"/>
      <c r="F55" s="276"/>
      <c r="G55" s="251">
        <f t="shared" si="14"/>
        <v>0</v>
      </c>
      <c r="H55" s="249">
        <f t="shared" si="15"/>
        <v>0</v>
      </c>
      <c r="I55" s="250">
        <f t="shared" si="7"/>
        <v>0</v>
      </c>
      <c r="J55" s="302"/>
      <c r="K55" s="302"/>
      <c r="L55" s="250">
        <f t="shared" si="2"/>
        <v>0</v>
      </c>
      <c r="M55" s="303"/>
      <c r="N55" s="302"/>
      <c r="O55" s="252">
        <f t="shared" si="3"/>
        <v>0</v>
      </c>
      <c r="P55" s="248">
        <f t="shared" si="8"/>
        <v>0</v>
      </c>
      <c r="Q55" s="249">
        <f t="shared" si="8"/>
        <v>0</v>
      </c>
      <c r="R55" s="250">
        <f t="shared" si="9"/>
        <v>0</v>
      </c>
      <c r="S55" s="303"/>
      <c r="T55" s="302"/>
      <c r="U55" s="252">
        <f t="shared" si="4"/>
        <v>0</v>
      </c>
      <c r="V55" s="248">
        <f t="shared" si="10"/>
        <v>0</v>
      </c>
      <c r="W55" s="249">
        <f t="shared" si="5"/>
        <v>0</v>
      </c>
      <c r="X55" s="250">
        <f t="shared" si="11"/>
        <v>0</v>
      </c>
      <c r="Y55" s="303"/>
      <c r="Z55" s="302"/>
      <c r="AA55" s="250">
        <f t="shared" si="6"/>
        <v>0</v>
      </c>
      <c r="AC55" s="254"/>
    </row>
    <row r="56" spans="1:29" s="188" customFormat="1" ht="12.2" hidden="1" customHeight="1" x14ac:dyDescent="0.2">
      <c r="C56" s="245" t="s">
        <v>284</v>
      </c>
      <c r="D56" s="301" t="s">
        <v>285</v>
      </c>
      <c r="E56" s="247"/>
      <c r="F56" s="276"/>
      <c r="G56" s="251">
        <f t="shared" si="14"/>
        <v>0</v>
      </c>
      <c r="H56" s="249">
        <f t="shared" si="15"/>
        <v>0</v>
      </c>
      <c r="I56" s="250">
        <f t="shared" si="7"/>
        <v>0</v>
      </c>
      <c r="J56" s="302"/>
      <c r="K56" s="302"/>
      <c r="L56" s="250">
        <f t="shared" si="2"/>
        <v>0</v>
      </c>
      <c r="M56" s="303"/>
      <c r="N56" s="302"/>
      <c r="O56" s="252">
        <f t="shared" si="3"/>
        <v>0</v>
      </c>
      <c r="P56" s="248">
        <f t="shared" si="8"/>
        <v>0</v>
      </c>
      <c r="Q56" s="249">
        <f t="shared" si="8"/>
        <v>0</v>
      </c>
      <c r="R56" s="250">
        <f t="shared" si="9"/>
        <v>0</v>
      </c>
      <c r="S56" s="303"/>
      <c r="T56" s="302"/>
      <c r="U56" s="252">
        <f t="shared" si="4"/>
        <v>0</v>
      </c>
      <c r="V56" s="248">
        <f t="shared" si="10"/>
        <v>0</v>
      </c>
      <c r="W56" s="249">
        <f t="shared" si="5"/>
        <v>0</v>
      </c>
      <c r="X56" s="250">
        <f t="shared" si="11"/>
        <v>0</v>
      </c>
      <c r="Y56" s="303"/>
      <c r="Z56" s="302"/>
      <c r="AA56" s="250">
        <f t="shared" si="6"/>
        <v>0</v>
      </c>
      <c r="AC56" s="254"/>
    </row>
    <row r="57" spans="1:29" s="265" customFormat="1" x14ac:dyDescent="0.2">
      <c r="A57" s="188"/>
      <c r="B57" s="188"/>
      <c r="C57" s="255" t="s">
        <v>286</v>
      </c>
      <c r="D57" s="256" t="s">
        <v>287</v>
      </c>
      <c r="E57" s="257"/>
      <c r="F57" s="304">
        <f>F58+F63+F66+F67+F71+F72+F73+F74+F78+F79+F80+F95+F96+F97+F98+F99+F100+F101+F102+F105+F104</f>
        <v>0</v>
      </c>
      <c r="G57" s="261">
        <f t="shared" si="14"/>
        <v>415</v>
      </c>
      <c r="H57" s="259">
        <f t="shared" si="15"/>
        <v>385.96504000000004</v>
      </c>
      <c r="I57" s="260">
        <f t="shared" si="7"/>
        <v>-29.034959999999955</v>
      </c>
      <c r="J57" s="259">
        <f>J58+J63+J66+J67+J71+J72+J73+J74+J78+J79+J80+J95+J96+J97+J98+J99+J100+J101+J102+J105+J104+J103</f>
        <v>85</v>
      </c>
      <c r="K57" s="259">
        <f>K58+K63+K66+K67+K71+K72+K73+K74+K78+K79+K80+K95+K96+K97+K98+K99+K100+K101+K102+K105+K104+K103</f>
        <v>96.001009999999994</v>
      </c>
      <c r="L57" s="260">
        <f t="shared" si="2"/>
        <v>11.001009999999994</v>
      </c>
      <c r="M57" s="259">
        <f>M58+M63+M66+M67+M71+M72+M73+M74+M78+M79+M80+M95+M96+M97+M98+M99+M100+M101+M102+M105+M104+M103</f>
        <v>90</v>
      </c>
      <c r="N57" s="259">
        <f>N58+N63+N66+N67+N71+N72+N73+N74+N78+N79+N80+N95+N96+N97+N98+N99+N100+N101+N102+N105+N104+N103</f>
        <v>110.77068</v>
      </c>
      <c r="O57" s="262">
        <f t="shared" si="3"/>
        <v>20.770679999999999</v>
      </c>
      <c r="P57" s="258">
        <f t="shared" si="8"/>
        <v>175</v>
      </c>
      <c r="Q57" s="259">
        <f t="shared" si="8"/>
        <v>206.77168999999998</v>
      </c>
      <c r="R57" s="260">
        <f t="shared" si="9"/>
        <v>31.771689999999978</v>
      </c>
      <c r="S57" s="259">
        <f>S58+S63+S66+S67+S71+S72+S73+S74+S78+S79+S80+S95+S96+S97+S98+S99+S100+S101+S102+S105+S104+S103</f>
        <v>80</v>
      </c>
      <c r="T57" s="259">
        <f>T58+T63+T66+T67+T71+T72+T73+T74+T78+T79+T80+T95+T96+T97+T98+T99+T100+T101+T102+T105+T104+T103</f>
        <v>101.852</v>
      </c>
      <c r="U57" s="262">
        <f t="shared" si="4"/>
        <v>21.852000000000004</v>
      </c>
      <c r="V57" s="258">
        <f>P57+S57</f>
        <v>255</v>
      </c>
      <c r="W57" s="259">
        <f t="shared" si="5"/>
        <v>308.62369000000001</v>
      </c>
      <c r="X57" s="260">
        <f t="shared" si="11"/>
        <v>53.623690000000011</v>
      </c>
      <c r="Y57" s="305">
        <f>Y58+Y63+Y66+Y67+Y71+Y72+Y73+Y74+Y78+Y79+Y80+Y95+Y96+Y97+Y98+Y99+Y100+Y101+Y102+Y105+Y104+Y103</f>
        <v>160</v>
      </c>
      <c r="Z57" s="305">
        <f>Z58+Z63+Z66+Z67+Z71+Z72+Z73+Z74+Z78+Z79+Z80+Z95+Z96+Z97+Z98+Z99+Z100+Z101+Z102+Z105+Z104+Z103</f>
        <v>77.341350000000006</v>
      </c>
      <c r="AA57" s="260">
        <f t="shared" si="6"/>
        <v>-82.658649999999994</v>
      </c>
      <c r="AC57" s="306"/>
    </row>
    <row r="58" spans="1:29" ht="12.2" hidden="1" customHeight="1" x14ac:dyDescent="0.2">
      <c r="C58" s="245" t="s">
        <v>288</v>
      </c>
      <c r="D58" s="301" t="s">
        <v>289</v>
      </c>
      <c r="E58" s="247"/>
      <c r="F58" s="307"/>
      <c r="G58" s="251">
        <f t="shared" si="14"/>
        <v>0</v>
      </c>
      <c r="H58" s="249">
        <f t="shared" si="15"/>
        <v>0</v>
      </c>
      <c r="I58" s="250">
        <f t="shared" si="7"/>
        <v>0</v>
      </c>
      <c r="J58" s="249">
        <f>J59+J60+J61+J62</f>
        <v>0</v>
      </c>
      <c r="K58" s="249">
        <f>K59+K60+K61+K62</f>
        <v>0</v>
      </c>
      <c r="L58" s="250">
        <f t="shared" si="2"/>
        <v>0</v>
      </c>
      <c r="M58" s="251">
        <f>M59+M60+M61+M62</f>
        <v>0</v>
      </c>
      <c r="N58" s="249">
        <f>N59+N60+N61+N62</f>
        <v>0</v>
      </c>
      <c r="O58" s="252">
        <f t="shared" si="3"/>
        <v>0</v>
      </c>
      <c r="P58" s="248">
        <f t="shared" si="8"/>
        <v>0</v>
      </c>
      <c r="Q58" s="249">
        <f t="shared" si="8"/>
        <v>0</v>
      </c>
      <c r="R58" s="250">
        <f t="shared" si="9"/>
        <v>0</v>
      </c>
      <c r="S58" s="251">
        <f>S59+S60+S61+S62</f>
        <v>0</v>
      </c>
      <c r="T58" s="249">
        <f>T59+T60+T61+T62</f>
        <v>0</v>
      </c>
      <c r="U58" s="252">
        <f t="shared" si="4"/>
        <v>0</v>
      </c>
      <c r="V58" s="248">
        <f t="shared" si="10"/>
        <v>0</v>
      </c>
      <c r="W58" s="249">
        <f t="shared" si="5"/>
        <v>0</v>
      </c>
      <c r="X58" s="250">
        <f t="shared" si="11"/>
        <v>0</v>
      </c>
      <c r="Y58" s="251">
        <f>Y59+Y60+Y61+Y62</f>
        <v>0</v>
      </c>
      <c r="Z58" s="249">
        <f>Z59+Z60+Z61+Z62</f>
        <v>0</v>
      </c>
      <c r="AA58" s="250">
        <f t="shared" si="6"/>
        <v>0</v>
      </c>
      <c r="AC58" s="306"/>
    </row>
    <row r="59" spans="1:29" ht="12.2" hidden="1" customHeight="1" x14ac:dyDescent="0.2">
      <c r="C59" s="245" t="s">
        <v>290</v>
      </c>
      <c r="D59" s="275" t="s">
        <v>291</v>
      </c>
      <c r="E59" s="247"/>
      <c r="F59" s="307"/>
      <c r="G59" s="251">
        <f t="shared" si="14"/>
        <v>0</v>
      </c>
      <c r="H59" s="249">
        <f t="shared" si="15"/>
        <v>0</v>
      </c>
      <c r="I59" s="250">
        <f t="shared" si="7"/>
        <v>0</v>
      </c>
      <c r="J59" s="302"/>
      <c r="K59" s="302"/>
      <c r="L59" s="250">
        <f t="shared" si="2"/>
        <v>0</v>
      </c>
      <c r="M59" s="303"/>
      <c r="N59" s="302"/>
      <c r="O59" s="252">
        <f t="shared" si="3"/>
        <v>0</v>
      </c>
      <c r="P59" s="248">
        <f t="shared" si="8"/>
        <v>0</v>
      </c>
      <c r="Q59" s="249">
        <f t="shared" si="8"/>
        <v>0</v>
      </c>
      <c r="R59" s="250">
        <f t="shared" si="9"/>
        <v>0</v>
      </c>
      <c r="S59" s="303"/>
      <c r="T59" s="302"/>
      <c r="U59" s="252">
        <f t="shared" si="4"/>
        <v>0</v>
      </c>
      <c r="V59" s="248">
        <f t="shared" si="10"/>
        <v>0</v>
      </c>
      <c r="W59" s="249">
        <f t="shared" si="5"/>
        <v>0</v>
      </c>
      <c r="X59" s="250">
        <f t="shared" si="11"/>
        <v>0</v>
      </c>
      <c r="Y59" s="303"/>
      <c r="Z59" s="302"/>
      <c r="AA59" s="250">
        <f t="shared" si="6"/>
        <v>0</v>
      </c>
    </row>
    <row r="60" spans="1:29" ht="12.2" hidden="1" customHeight="1" x14ac:dyDescent="0.2">
      <c r="A60" s="234"/>
      <c r="B60" s="234"/>
      <c r="C60" s="245" t="s">
        <v>292</v>
      </c>
      <c r="D60" s="275" t="s">
        <v>293</v>
      </c>
      <c r="E60" s="247"/>
      <c r="F60" s="307"/>
      <c r="G60" s="251">
        <f t="shared" si="14"/>
        <v>0</v>
      </c>
      <c r="H60" s="249">
        <f t="shared" si="15"/>
        <v>0</v>
      </c>
      <c r="I60" s="250">
        <f t="shared" si="7"/>
        <v>0</v>
      </c>
      <c r="J60" s="302"/>
      <c r="K60" s="302"/>
      <c r="L60" s="250">
        <f t="shared" si="2"/>
        <v>0</v>
      </c>
      <c r="M60" s="303"/>
      <c r="N60" s="302"/>
      <c r="O60" s="252">
        <f t="shared" si="3"/>
        <v>0</v>
      </c>
      <c r="P60" s="248">
        <f t="shared" si="8"/>
        <v>0</v>
      </c>
      <c r="Q60" s="249">
        <f t="shared" si="8"/>
        <v>0</v>
      </c>
      <c r="R60" s="250">
        <f t="shared" si="9"/>
        <v>0</v>
      </c>
      <c r="S60" s="303"/>
      <c r="T60" s="302"/>
      <c r="U60" s="252">
        <f t="shared" si="4"/>
        <v>0</v>
      </c>
      <c r="V60" s="248">
        <f t="shared" si="10"/>
        <v>0</v>
      </c>
      <c r="W60" s="249">
        <f t="shared" si="5"/>
        <v>0</v>
      </c>
      <c r="X60" s="250">
        <f t="shared" si="11"/>
        <v>0</v>
      </c>
      <c r="Y60" s="303"/>
      <c r="Z60" s="302"/>
      <c r="AA60" s="250">
        <f t="shared" si="6"/>
        <v>0</v>
      </c>
    </row>
    <row r="61" spans="1:29" ht="12.2" hidden="1" customHeight="1" x14ac:dyDescent="0.2">
      <c r="C61" s="245" t="s">
        <v>294</v>
      </c>
      <c r="D61" s="275" t="s">
        <v>295</v>
      </c>
      <c r="E61" s="247"/>
      <c r="F61" s="307"/>
      <c r="G61" s="251">
        <f t="shared" si="14"/>
        <v>0</v>
      </c>
      <c r="H61" s="249">
        <f t="shared" si="15"/>
        <v>0</v>
      </c>
      <c r="I61" s="250">
        <f t="shared" si="7"/>
        <v>0</v>
      </c>
      <c r="J61" s="302"/>
      <c r="K61" s="302"/>
      <c r="L61" s="250">
        <f t="shared" si="2"/>
        <v>0</v>
      </c>
      <c r="M61" s="303"/>
      <c r="N61" s="302"/>
      <c r="O61" s="252">
        <f t="shared" si="3"/>
        <v>0</v>
      </c>
      <c r="P61" s="248">
        <f t="shared" si="8"/>
        <v>0</v>
      </c>
      <c r="Q61" s="249">
        <f t="shared" si="8"/>
        <v>0</v>
      </c>
      <c r="R61" s="250">
        <f t="shared" si="9"/>
        <v>0</v>
      </c>
      <c r="S61" s="303"/>
      <c r="T61" s="302"/>
      <c r="U61" s="252">
        <f t="shared" si="4"/>
        <v>0</v>
      </c>
      <c r="V61" s="248">
        <f t="shared" si="10"/>
        <v>0</v>
      </c>
      <c r="W61" s="249">
        <f t="shared" si="5"/>
        <v>0</v>
      </c>
      <c r="X61" s="250">
        <f t="shared" si="11"/>
        <v>0</v>
      </c>
      <c r="Y61" s="303"/>
      <c r="Z61" s="302"/>
      <c r="AA61" s="250">
        <f t="shared" si="6"/>
        <v>0</v>
      </c>
    </row>
    <row r="62" spans="1:29" ht="12.2" hidden="1" customHeight="1" x14ac:dyDescent="0.2">
      <c r="C62" s="245" t="s">
        <v>296</v>
      </c>
      <c r="D62" s="275" t="s">
        <v>297</v>
      </c>
      <c r="E62" s="247"/>
      <c r="F62" s="307"/>
      <c r="G62" s="251">
        <f t="shared" si="14"/>
        <v>0</v>
      </c>
      <c r="H62" s="249">
        <f t="shared" si="15"/>
        <v>0</v>
      </c>
      <c r="I62" s="250">
        <f t="shared" si="7"/>
        <v>0</v>
      </c>
      <c r="J62" s="302"/>
      <c r="K62" s="302"/>
      <c r="L62" s="250">
        <f t="shared" si="2"/>
        <v>0</v>
      </c>
      <c r="M62" s="302"/>
      <c r="N62" s="302"/>
      <c r="O62" s="252">
        <f t="shared" si="3"/>
        <v>0</v>
      </c>
      <c r="P62" s="248">
        <f t="shared" si="8"/>
        <v>0</v>
      </c>
      <c r="Q62" s="249">
        <f t="shared" si="8"/>
        <v>0</v>
      </c>
      <c r="R62" s="250">
        <f t="shared" si="9"/>
        <v>0</v>
      </c>
      <c r="S62" s="302"/>
      <c r="T62" s="302"/>
      <c r="U62" s="252">
        <f t="shared" si="4"/>
        <v>0</v>
      </c>
      <c r="V62" s="248">
        <f t="shared" si="10"/>
        <v>0</v>
      </c>
      <c r="W62" s="249">
        <f t="shared" si="5"/>
        <v>0</v>
      </c>
      <c r="X62" s="250">
        <f t="shared" si="11"/>
        <v>0</v>
      </c>
      <c r="Y62" s="302"/>
      <c r="Z62" s="302"/>
      <c r="AA62" s="250">
        <f t="shared" si="6"/>
        <v>0</v>
      </c>
    </row>
    <row r="63" spans="1:29" s="288" customFormat="1" ht="12.2" hidden="1" customHeight="1" x14ac:dyDescent="0.2">
      <c r="A63" s="188"/>
      <c r="B63" s="188"/>
      <c r="C63" s="279" t="s">
        <v>298</v>
      </c>
      <c r="D63" s="308" t="s">
        <v>299</v>
      </c>
      <c r="E63" s="281"/>
      <c r="F63" s="307"/>
      <c r="G63" s="284">
        <f t="shared" si="14"/>
        <v>0</v>
      </c>
      <c r="H63" s="285">
        <f t="shared" si="15"/>
        <v>0</v>
      </c>
      <c r="I63" s="283">
        <f t="shared" si="7"/>
        <v>0</v>
      </c>
      <c r="J63" s="285">
        <f>J64+J65</f>
        <v>0</v>
      </c>
      <c r="K63" s="285">
        <f>K64+K65</f>
        <v>0</v>
      </c>
      <c r="L63" s="283">
        <f t="shared" si="2"/>
        <v>0</v>
      </c>
      <c r="M63" s="285">
        <f>M64+M65</f>
        <v>0</v>
      </c>
      <c r="N63" s="285">
        <f>N64+N65</f>
        <v>0</v>
      </c>
      <c r="O63" s="286">
        <f t="shared" si="3"/>
        <v>0</v>
      </c>
      <c r="P63" s="287">
        <f t="shared" si="8"/>
        <v>0</v>
      </c>
      <c r="Q63" s="285">
        <f t="shared" si="8"/>
        <v>0</v>
      </c>
      <c r="R63" s="283">
        <f t="shared" si="9"/>
        <v>0</v>
      </c>
      <c r="S63" s="285">
        <f>S64+S65</f>
        <v>0</v>
      </c>
      <c r="T63" s="285">
        <f>T64+T65</f>
        <v>0</v>
      </c>
      <c r="U63" s="286">
        <f t="shared" si="4"/>
        <v>0</v>
      </c>
      <c r="V63" s="287">
        <f t="shared" si="10"/>
        <v>0</v>
      </c>
      <c r="W63" s="285">
        <f t="shared" si="5"/>
        <v>0</v>
      </c>
      <c r="X63" s="283">
        <f t="shared" si="11"/>
        <v>0</v>
      </c>
      <c r="Y63" s="285">
        <f>Y64+Y65</f>
        <v>0</v>
      </c>
      <c r="Z63" s="285">
        <f>Z64+Z65</f>
        <v>0</v>
      </c>
      <c r="AA63" s="283">
        <f t="shared" si="6"/>
        <v>0</v>
      </c>
      <c r="AC63" s="306"/>
    </row>
    <row r="64" spans="1:29" ht="12.2" hidden="1" customHeight="1" x14ac:dyDescent="0.2">
      <c r="C64" s="245" t="s">
        <v>300</v>
      </c>
      <c r="D64" s="275" t="s">
        <v>301</v>
      </c>
      <c r="E64" s="247"/>
      <c r="F64" s="307"/>
      <c r="G64" s="251">
        <f t="shared" si="14"/>
        <v>0</v>
      </c>
      <c r="H64" s="249">
        <f t="shared" si="15"/>
        <v>0</v>
      </c>
      <c r="I64" s="250">
        <f t="shared" si="7"/>
        <v>0</v>
      </c>
      <c r="J64" s="302"/>
      <c r="K64" s="302"/>
      <c r="L64" s="250">
        <f t="shared" si="2"/>
        <v>0</v>
      </c>
      <c r="M64" s="303"/>
      <c r="N64" s="302"/>
      <c r="O64" s="252">
        <f t="shared" si="3"/>
        <v>0</v>
      </c>
      <c r="P64" s="248">
        <f t="shared" si="8"/>
        <v>0</v>
      </c>
      <c r="Q64" s="249">
        <f t="shared" si="8"/>
        <v>0</v>
      </c>
      <c r="R64" s="250">
        <f t="shared" si="9"/>
        <v>0</v>
      </c>
      <c r="S64" s="303"/>
      <c r="T64" s="302"/>
      <c r="U64" s="252">
        <f t="shared" si="4"/>
        <v>0</v>
      </c>
      <c r="V64" s="248">
        <f t="shared" si="10"/>
        <v>0</v>
      </c>
      <c r="W64" s="249">
        <f t="shared" si="5"/>
        <v>0</v>
      </c>
      <c r="X64" s="250">
        <f t="shared" si="11"/>
        <v>0</v>
      </c>
      <c r="Y64" s="303"/>
      <c r="Z64" s="302"/>
      <c r="AA64" s="250">
        <f t="shared" si="6"/>
        <v>0</v>
      </c>
    </row>
    <row r="65" spans="1:29" ht="12.2" hidden="1" customHeight="1" x14ac:dyDescent="0.2">
      <c r="C65" s="245" t="s">
        <v>302</v>
      </c>
      <c r="D65" s="275" t="s">
        <v>303</v>
      </c>
      <c r="E65" s="247"/>
      <c r="F65" s="307"/>
      <c r="G65" s="251">
        <f t="shared" si="14"/>
        <v>0</v>
      </c>
      <c r="H65" s="249">
        <f t="shared" si="15"/>
        <v>0</v>
      </c>
      <c r="I65" s="250">
        <f t="shared" si="7"/>
        <v>0</v>
      </c>
      <c r="J65" s="302"/>
      <c r="K65" s="302"/>
      <c r="L65" s="250">
        <f t="shared" si="2"/>
        <v>0</v>
      </c>
      <c r="M65" s="303"/>
      <c r="N65" s="302"/>
      <c r="O65" s="252">
        <f t="shared" si="3"/>
        <v>0</v>
      </c>
      <c r="P65" s="248">
        <f t="shared" si="8"/>
        <v>0</v>
      </c>
      <c r="Q65" s="249">
        <f t="shared" si="8"/>
        <v>0</v>
      </c>
      <c r="R65" s="250">
        <f t="shared" si="9"/>
        <v>0</v>
      </c>
      <c r="S65" s="303"/>
      <c r="T65" s="302"/>
      <c r="U65" s="252">
        <f t="shared" si="4"/>
        <v>0</v>
      </c>
      <c r="V65" s="248">
        <f t="shared" si="10"/>
        <v>0</v>
      </c>
      <c r="W65" s="249">
        <f t="shared" si="5"/>
        <v>0</v>
      </c>
      <c r="X65" s="250">
        <f t="shared" si="11"/>
        <v>0</v>
      </c>
      <c r="Y65" s="303"/>
      <c r="Z65" s="302"/>
      <c r="AA65" s="250">
        <f t="shared" si="6"/>
        <v>0</v>
      </c>
    </row>
    <row r="66" spans="1:29" s="288" customFormat="1" ht="12.2" hidden="1" customHeight="1" collapsed="1" x14ac:dyDescent="0.2">
      <c r="A66" s="234"/>
      <c r="B66" s="234"/>
      <c r="C66" s="279" t="s">
        <v>304</v>
      </c>
      <c r="D66" s="308" t="s">
        <v>305</v>
      </c>
      <c r="E66" s="281"/>
      <c r="F66" s="307"/>
      <c r="G66" s="284">
        <f t="shared" si="14"/>
        <v>0</v>
      </c>
      <c r="H66" s="285">
        <f t="shared" si="15"/>
        <v>0</v>
      </c>
      <c r="I66" s="283">
        <f t="shared" si="7"/>
        <v>0</v>
      </c>
      <c r="J66" s="309"/>
      <c r="K66" s="309"/>
      <c r="L66" s="283">
        <f t="shared" si="2"/>
        <v>0</v>
      </c>
      <c r="M66" s="310"/>
      <c r="N66" s="309"/>
      <c r="O66" s="286">
        <f t="shared" si="3"/>
        <v>0</v>
      </c>
      <c r="P66" s="287">
        <f t="shared" si="8"/>
        <v>0</v>
      </c>
      <c r="Q66" s="285">
        <f t="shared" si="8"/>
        <v>0</v>
      </c>
      <c r="R66" s="283">
        <f t="shared" si="9"/>
        <v>0</v>
      </c>
      <c r="S66" s="310"/>
      <c r="T66" s="309"/>
      <c r="U66" s="286">
        <f t="shared" si="4"/>
        <v>0</v>
      </c>
      <c r="V66" s="287">
        <f t="shared" si="10"/>
        <v>0</v>
      </c>
      <c r="W66" s="285">
        <f t="shared" si="5"/>
        <v>0</v>
      </c>
      <c r="X66" s="283">
        <f t="shared" si="11"/>
        <v>0</v>
      </c>
      <c r="Y66" s="310"/>
      <c r="Z66" s="309"/>
      <c r="AA66" s="283">
        <f t="shared" si="6"/>
        <v>0</v>
      </c>
      <c r="AC66" s="306"/>
    </row>
    <row r="67" spans="1:29" s="188" customFormat="1" ht="12.2" hidden="1" customHeight="1" x14ac:dyDescent="0.2">
      <c r="A67" s="234"/>
      <c r="B67" s="234"/>
      <c r="C67" s="245" t="s">
        <v>306</v>
      </c>
      <c r="D67" s="301" t="s">
        <v>307</v>
      </c>
      <c r="E67" s="247"/>
      <c r="F67" s="307"/>
      <c r="G67" s="251">
        <f t="shared" si="14"/>
        <v>0</v>
      </c>
      <c r="H67" s="249">
        <f t="shared" si="15"/>
        <v>0</v>
      </c>
      <c r="I67" s="250">
        <f t="shared" si="7"/>
        <v>0</v>
      </c>
      <c r="J67" s="249">
        <f>J68+J69+J70</f>
        <v>0</v>
      </c>
      <c r="K67" s="249">
        <f>K68+K69+K70</f>
        <v>0</v>
      </c>
      <c r="L67" s="250">
        <f t="shared" si="2"/>
        <v>0</v>
      </c>
      <c r="M67" s="251">
        <f>M68+M69+M70</f>
        <v>0</v>
      </c>
      <c r="N67" s="249">
        <f>N68+N69+N70</f>
        <v>0</v>
      </c>
      <c r="O67" s="252">
        <f t="shared" si="3"/>
        <v>0</v>
      </c>
      <c r="P67" s="248">
        <f t="shared" si="8"/>
        <v>0</v>
      </c>
      <c r="Q67" s="249">
        <f t="shared" si="8"/>
        <v>0</v>
      </c>
      <c r="R67" s="250">
        <f t="shared" si="9"/>
        <v>0</v>
      </c>
      <c r="S67" s="251">
        <f>S68+S69+S70</f>
        <v>0</v>
      </c>
      <c r="T67" s="249">
        <f>T68+T69+T70</f>
        <v>0</v>
      </c>
      <c r="U67" s="252">
        <f t="shared" si="4"/>
        <v>0</v>
      </c>
      <c r="V67" s="248">
        <f t="shared" si="10"/>
        <v>0</v>
      </c>
      <c r="W67" s="249">
        <f t="shared" si="5"/>
        <v>0</v>
      </c>
      <c r="X67" s="250">
        <f t="shared" si="11"/>
        <v>0</v>
      </c>
      <c r="Y67" s="251">
        <f>Y68+Y69+Y70</f>
        <v>0</v>
      </c>
      <c r="Z67" s="249">
        <f>Z68+Z69+Z70</f>
        <v>0</v>
      </c>
      <c r="AA67" s="250">
        <f t="shared" si="6"/>
        <v>0</v>
      </c>
      <c r="AC67" s="306"/>
    </row>
    <row r="68" spans="1:29" s="188" customFormat="1" ht="12.2" hidden="1" customHeight="1" x14ac:dyDescent="0.2">
      <c r="C68" s="245" t="s">
        <v>308</v>
      </c>
      <c r="D68" s="275" t="s">
        <v>309</v>
      </c>
      <c r="E68" s="247"/>
      <c r="F68" s="307"/>
      <c r="G68" s="251">
        <f t="shared" si="14"/>
        <v>0</v>
      </c>
      <c r="H68" s="249">
        <f t="shared" si="15"/>
        <v>0</v>
      </c>
      <c r="I68" s="250">
        <f t="shared" si="7"/>
        <v>0</v>
      </c>
      <c r="J68" s="302"/>
      <c r="K68" s="302"/>
      <c r="L68" s="250">
        <f t="shared" si="2"/>
        <v>0</v>
      </c>
      <c r="M68" s="303"/>
      <c r="N68" s="302"/>
      <c r="O68" s="252">
        <f t="shared" si="3"/>
        <v>0</v>
      </c>
      <c r="P68" s="248">
        <f t="shared" si="8"/>
        <v>0</v>
      </c>
      <c r="Q68" s="249">
        <f t="shared" si="8"/>
        <v>0</v>
      </c>
      <c r="R68" s="250">
        <f t="shared" si="9"/>
        <v>0</v>
      </c>
      <c r="S68" s="303"/>
      <c r="T68" s="302"/>
      <c r="U68" s="252">
        <f t="shared" si="4"/>
        <v>0</v>
      </c>
      <c r="V68" s="248">
        <f t="shared" si="10"/>
        <v>0</v>
      </c>
      <c r="W68" s="249">
        <f t="shared" si="5"/>
        <v>0</v>
      </c>
      <c r="X68" s="250">
        <f t="shared" si="11"/>
        <v>0</v>
      </c>
      <c r="Y68" s="303"/>
      <c r="Z68" s="302"/>
      <c r="AA68" s="250">
        <f t="shared" si="6"/>
        <v>0</v>
      </c>
      <c r="AC68" s="195"/>
    </row>
    <row r="69" spans="1:29" s="188" customFormat="1" ht="12.2" hidden="1" customHeight="1" x14ac:dyDescent="0.2">
      <c r="C69" s="245" t="s">
        <v>310</v>
      </c>
      <c r="D69" s="275" t="s">
        <v>311</v>
      </c>
      <c r="E69" s="247"/>
      <c r="F69" s="307"/>
      <c r="G69" s="251">
        <f t="shared" si="14"/>
        <v>0</v>
      </c>
      <c r="H69" s="249">
        <f t="shared" si="15"/>
        <v>0</v>
      </c>
      <c r="I69" s="250">
        <f t="shared" si="7"/>
        <v>0</v>
      </c>
      <c r="J69" s="302"/>
      <c r="K69" s="302"/>
      <c r="L69" s="250">
        <f t="shared" si="2"/>
        <v>0</v>
      </c>
      <c r="M69" s="303"/>
      <c r="N69" s="302"/>
      <c r="O69" s="252">
        <f t="shared" si="3"/>
        <v>0</v>
      </c>
      <c r="P69" s="248">
        <f t="shared" si="8"/>
        <v>0</v>
      </c>
      <c r="Q69" s="249">
        <f t="shared" si="8"/>
        <v>0</v>
      </c>
      <c r="R69" s="250">
        <f t="shared" si="9"/>
        <v>0</v>
      </c>
      <c r="S69" s="303"/>
      <c r="T69" s="302"/>
      <c r="U69" s="252">
        <f t="shared" si="4"/>
        <v>0</v>
      </c>
      <c r="V69" s="248">
        <f t="shared" si="10"/>
        <v>0</v>
      </c>
      <c r="W69" s="249">
        <f t="shared" si="5"/>
        <v>0</v>
      </c>
      <c r="X69" s="250">
        <f t="shared" si="11"/>
        <v>0</v>
      </c>
      <c r="Y69" s="303"/>
      <c r="Z69" s="302"/>
      <c r="AA69" s="250">
        <f t="shared" si="6"/>
        <v>0</v>
      </c>
      <c r="AC69" s="195"/>
    </row>
    <row r="70" spans="1:29" s="188" customFormat="1" ht="12.2" hidden="1" customHeight="1" x14ac:dyDescent="0.2">
      <c r="C70" s="245" t="s">
        <v>312</v>
      </c>
      <c r="D70" s="275" t="s">
        <v>313</v>
      </c>
      <c r="E70" s="247"/>
      <c r="F70" s="307"/>
      <c r="G70" s="251">
        <f t="shared" si="14"/>
        <v>0</v>
      </c>
      <c r="H70" s="249">
        <f t="shared" si="15"/>
        <v>0</v>
      </c>
      <c r="I70" s="250">
        <f t="shared" si="7"/>
        <v>0</v>
      </c>
      <c r="J70" s="302"/>
      <c r="K70" s="302"/>
      <c r="L70" s="250">
        <f t="shared" si="2"/>
        <v>0</v>
      </c>
      <c r="M70" s="303"/>
      <c r="N70" s="302"/>
      <c r="O70" s="252">
        <f t="shared" si="3"/>
        <v>0</v>
      </c>
      <c r="P70" s="248">
        <f t="shared" si="8"/>
        <v>0</v>
      </c>
      <c r="Q70" s="249">
        <f t="shared" si="8"/>
        <v>0</v>
      </c>
      <c r="R70" s="250">
        <f t="shared" si="9"/>
        <v>0</v>
      </c>
      <c r="S70" s="303"/>
      <c r="T70" s="302"/>
      <c r="U70" s="252">
        <f t="shared" si="4"/>
        <v>0</v>
      </c>
      <c r="V70" s="248">
        <f t="shared" si="10"/>
        <v>0</v>
      </c>
      <c r="W70" s="249">
        <f t="shared" si="5"/>
        <v>0</v>
      </c>
      <c r="X70" s="250">
        <f t="shared" si="11"/>
        <v>0</v>
      </c>
      <c r="Y70" s="303"/>
      <c r="Z70" s="302"/>
      <c r="AA70" s="250">
        <f t="shared" si="6"/>
        <v>0</v>
      </c>
      <c r="AC70" s="195"/>
    </row>
    <row r="71" spans="1:29" s="288" customFormat="1" ht="12.2" hidden="1" customHeight="1" collapsed="1" x14ac:dyDescent="0.2">
      <c r="A71" s="188"/>
      <c r="B71" s="188"/>
      <c r="C71" s="279" t="s">
        <v>314</v>
      </c>
      <c r="D71" s="308" t="s">
        <v>315</v>
      </c>
      <c r="E71" s="281"/>
      <c r="F71" s="307"/>
      <c r="G71" s="284">
        <f t="shared" ref="G71:G102" si="16">J71+M71+S71+Y71</f>
        <v>0</v>
      </c>
      <c r="H71" s="285">
        <f t="shared" ref="H71:H102" si="17">K71+N71+T71+Z71</f>
        <v>0</v>
      </c>
      <c r="I71" s="283">
        <f t="shared" si="7"/>
        <v>0</v>
      </c>
      <c r="J71" s="309"/>
      <c r="K71" s="309"/>
      <c r="L71" s="283">
        <f t="shared" ref="L71:L103" si="18">K71-J71</f>
        <v>0</v>
      </c>
      <c r="M71" s="310"/>
      <c r="N71" s="309"/>
      <c r="O71" s="286">
        <f t="shared" ref="O71:O103" si="19">N71-M71</f>
        <v>0</v>
      </c>
      <c r="P71" s="287">
        <f t="shared" si="8"/>
        <v>0</v>
      </c>
      <c r="Q71" s="285">
        <f t="shared" si="8"/>
        <v>0</v>
      </c>
      <c r="R71" s="283">
        <f t="shared" si="9"/>
        <v>0</v>
      </c>
      <c r="S71" s="310"/>
      <c r="T71" s="309"/>
      <c r="U71" s="286">
        <f t="shared" ref="U71:U103" si="20">T71-S71</f>
        <v>0</v>
      </c>
      <c r="V71" s="287">
        <f t="shared" si="10"/>
        <v>0</v>
      </c>
      <c r="W71" s="285">
        <f t="shared" si="5"/>
        <v>0</v>
      </c>
      <c r="X71" s="283">
        <f t="shared" si="11"/>
        <v>0</v>
      </c>
      <c r="Y71" s="310"/>
      <c r="Z71" s="309"/>
      <c r="AA71" s="283">
        <f t="shared" ref="AA71:AA103" si="21">Z71-Y71</f>
        <v>0</v>
      </c>
      <c r="AC71" s="195"/>
    </row>
    <row r="72" spans="1:29" ht="12.2" hidden="1" customHeight="1" x14ac:dyDescent="0.2">
      <c r="C72" s="245" t="s">
        <v>316</v>
      </c>
      <c r="D72" s="301" t="s">
        <v>317</v>
      </c>
      <c r="E72" s="247"/>
      <c r="F72" s="307"/>
      <c r="G72" s="251">
        <f t="shared" si="16"/>
        <v>0</v>
      </c>
      <c r="H72" s="249">
        <f t="shared" si="17"/>
        <v>0</v>
      </c>
      <c r="I72" s="250">
        <f t="shared" si="7"/>
        <v>0</v>
      </c>
      <c r="J72" s="302"/>
      <c r="K72" s="302"/>
      <c r="L72" s="250">
        <f t="shared" si="18"/>
        <v>0</v>
      </c>
      <c r="M72" s="303"/>
      <c r="N72" s="302"/>
      <c r="O72" s="252">
        <f t="shared" si="19"/>
        <v>0</v>
      </c>
      <c r="P72" s="248">
        <f t="shared" si="8"/>
        <v>0</v>
      </c>
      <c r="Q72" s="249">
        <f t="shared" si="8"/>
        <v>0</v>
      </c>
      <c r="R72" s="250">
        <f t="shared" si="9"/>
        <v>0</v>
      </c>
      <c r="S72" s="303"/>
      <c r="T72" s="302"/>
      <c r="U72" s="252">
        <f t="shared" si="20"/>
        <v>0</v>
      </c>
      <c r="V72" s="248">
        <f t="shared" si="10"/>
        <v>0</v>
      </c>
      <c r="W72" s="249">
        <f t="shared" si="5"/>
        <v>0</v>
      </c>
      <c r="X72" s="250">
        <f t="shared" si="11"/>
        <v>0</v>
      </c>
      <c r="Y72" s="303"/>
      <c r="Z72" s="302"/>
      <c r="AA72" s="250">
        <f t="shared" si="21"/>
        <v>0</v>
      </c>
    </row>
    <row r="73" spans="1:29" ht="12.2" hidden="1" customHeight="1" x14ac:dyDescent="0.2">
      <c r="C73" s="245" t="s">
        <v>318</v>
      </c>
      <c r="D73" s="301" t="s">
        <v>319</v>
      </c>
      <c r="E73" s="247"/>
      <c r="F73" s="307"/>
      <c r="G73" s="251">
        <f t="shared" si="16"/>
        <v>0</v>
      </c>
      <c r="H73" s="249">
        <f t="shared" si="17"/>
        <v>0</v>
      </c>
      <c r="I73" s="250">
        <f t="shared" si="7"/>
        <v>0</v>
      </c>
      <c r="J73" s="302"/>
      <c r="K73" s="302"/>
      <c r="L73" s="250">
        <f t="shared" si="18"/>
        <v>0</v>
      </c>
      <c r="M73" s="303"/>
      <c r="N73" s="302"/>
      <c r="O73" s="252">
        <f t="shared" si="19"/>
        <v>0</v>
      </c>
      <c r="P73" s="248">
        <f t="shared" si="8"/>
        <v>0</v>
      </c>
      <c r="Q73" s="249">
        <f t="shared" si="8"/>
        <v>0</v>
      </c>
      <c r="R73" s="250">
        <f t="shared" si="9"/>
        <v>0</v>
      </c>
      <c r="S73" s="303"/>
      <c r="T73" s="302"/>
      <c r="U73" s="252">
        <f t="shared" si="20"/>
        <v>0</v>
      </c>
      <c r="V73" s="248">
        <f t="shared" si="10"/>
        <v>0</v>
      </c>
      <c r="W73" s="249">
        <f t="shared" si="5"/>
        <v>0</v>
      </c>
      <c r="X73" s="250">
        <f t="shared" si="11"/>
        <v>0</v>
      </c>
      <c r="Y73" s="303"/>
      <c r="Z73" s="302"/>
      <c r="AA73" s="250">
        <f t="shared" si="21"/>
        <v>0</v>
      </c>
    </row>
    <row r="74" spans="1:29" ht="12.2" hidden="1" customHeight="1" x14ac:dyDescent="0.2">
      <c r="C74" s="245" t="s">
        <v>320</v>
      </c>
      <c r="D74" s="301" t="s">
        <v>321</v>
      </c>
      <c r="E74" s="247"/>
      <c r="F74" s="307"/>
      <c r="G74" s="251">
        <f t="shared" si="16"/>
        <v>0</v>
      </c>
      <c r="H74" s="249">
        <f t="shared" si="17"/>
        <v>0</v>
      </c>
      <c r="I74" s="250">
        <f t="shared" si="7"/>
        <v>0</v>
      </c>
      <c r="J74" s="249">
        <f>J75+J76+J77</f>
        <v>0</v>
      </c>
      <c r="K74" s="249">
        <f>K75+K76+K77</f>
        <v>0</v>
      </c>
      <c r="L74" s="250">
        <f t="shared" si="18"/>
        <v>0</v>
      </c>
      <c r="M74" s="251">
        <f>M75+M76+M77</f>
        <v>0</v>
      </c>
      <c r="N74" s="249">
        <f>N75+N76+N77</f>
        <v>0</v>
      </c>
      <c r="O74" s="252">
        <f t="shared" si="19"/>
        <v>0</v>
      </c>
      <c r="P74" s="248">
        <f t="shared" si="8"/>
        <v>0</v>
      </c>
      <c r="Q74" s="249">
        <f t="shared" si="8"/>
        <v>0</v>
      </c>
      <c r="R74" s="250">
        <f t="shared" si="9"/>
        <v>0</v>
      </c>
      <c r="S74" s="251">
        <f>S75+S76+S77</f>
        <v>0</v>
      </c>
      <c r="T74" s="249">
        <f>T75+T76+T77</f>
        <v>0</v>
      </c>
      <c r="U74" s="252">
        <f t="shared" si="20"/>
        <v>0</v>
      </c>
      <c r="V74" s="248">
        <f t="shared" si="10"/>
        <v>0</v>
      </c>
      <c r="W74" s="249">
        <f t="shared" si="10"/>
        <v>0</v>
      </c>
      <c r="X74" s="250">
        <f t="shared" si="11"/>
        <v>0</v>
      </c>
      <c r="Y74" s="251">
        <f>Y75+Y76+Y77</f>
        <v>0</v>
      </c>
      <c r="Z74" s="249">
        <f>Z75+Z76+Z77</f>
        <v>0</v>
      </c>
      <c r="AA74" s="250">
        <f t="shared" si="21"/>
        <v>0</v>
      </c>
      <c r="AC74" s="306"/>
    </row>
    <row r="75" spans="1:29" ht="12.2" hidden="1" customHeight="1" x14ac:dyDescent="0.2">
      <c r="C75" s="245" t="s">
        <v>322</v>
      </c>
      <c r="D75" s="275" t="s">
        <v>323</v>
      </c>
      <c r="E75" s="247"/>
      <c r="F75" s="307"/>
      <c r="G75" s="251">
        <f t="shared" si="16"/>
        <v>0</v>
      </c>
      <c r="H75" s="249">
        <f t="shared" si="17"/>
        <v>0</v>
      </c>
      <c r="I75" s="250">
        <f t="shared" ref="I75:I138" si="22">H75-G75</f>
        <v>0</v>
      </c>
      <c r="J75" s="302"/>
      <c r="K75" s="302"/>
      <c r="L75" s="250">
        <f t="shared" si="18"/>
        <v>0</v>
      </c>
      <c r="M75" s="303"/>
      <c r="N75" s="311"/>
      <c r="O75" s="252">
        <f t="shared" si="19"/>
        <v>0</v>
      </c>
      <c r="P75" s="248">
        <f t="shared" ref="P75:Q138" si="23">J75+M75</f>
        <v>0</v>
      </c>
      <c r="Q75" s="249">
        <f t="shared" si="23"/>
        <v>0</v>
      </c>
      <c r="R75" s="250">
        <f t="shared" ref="R75:R138" si="24">Q75-P75</f>
        <v>0</v>
      </c>
      <c r="S75" s="303"/>
      <c r="T75" s="311"/>
      <c r="U75" s="252">
        <f t="shared" si="20"/>
        <v>0</v>
      </c>
      <c r="V75" s="248">
        <f t="shared" ref="V75:W138" si="25">P75+S75</f>
        <v>0</v>
      </c>
      <c r="W75" s="249">
        <f t="shared" si="25"/>
        <v>0</v>
      </c>
      <c r="X75" s="250">
        <f t="shared" ref="X75:X138" si="26">W75-V75</f>
        <v>0</v>
      </c>
      <c r="Y75" s="303"/>
      <c r="Z75" s="302"/>
      <c r="AA75" s="250">
        <f t="shared" si="21"/>
        <v>0</v>
      </c>
    </row>
    <row r="76" spans="1:29" ht="12.2" hidden="1" customHeight="1" x14ac:dyDescent="0.2">
      <c r="C76" s="245" t="s">
        <v>324</v>
      </c>
      <c r="D76" s="275" t="s">
        <v>325</v>
      </c>
      <c r="E76" s="247"/>
      <c r="F76" s="307"/>
      <c r="G76" s="251">
        <f t="shared" si="16"/>
        <v>0</v>
      </c>
      <c r="H76" s="249">
        <f t="shared" si="17"/>
        <v>0</v>
      </c>
      <c r="I76" s="250">
        <f t="shared" si="22"/>
        <v>0</v>
      </c>
      <c r="J76" s="302"/>
      <c r="K76" s="302"/>
      <c r="L76" s="250">
        <f t="shared" si="18"/>
        <v>0</v>
      </c>
      <c r="M76" s="303"/>
      <c r="N76" s="311"/>
      <c r="O76" s="252">
        <f t="shared" si="19"/>
        <v>0</v>
      </c>
      <c r="P76" s="248">
        <f t="shared" si="23"/>
        <v>0</v>
      </c>
      <c r="Q76" s="249">
        <f t="shared" si="23"/>
        <v>0</v>
      </c>
      <c r="R76" s="250">
        <f t="shared" si="24"/>
        <v>0</v>
      </c>
      <c r="S76" s="303"/>
      <c r="T76" s="311"/>
      <c r="U76" s="252">
        <f t="shared" si="20"/>
        <v>0</v>
      </c>
      <c r="V76" s="248">
        <f t="shared" si="25"/>
        <v>0</v>
      </c>
      <c r="W76" s="249">
        <f t="shared" si="25"/>
        <v>0</v>
      </c>
      <c r="X76" s="250">
        <f t="shared" si="26"/>
        <v>0</v>
      </c>
      <c r="Y76" s="303"/>
      <c r="Z76" s="302"/>
      <c r="AA76" s="250">
        <f t="shared" si="21"/>
        <v>0</v>
      </c>
    </row>
    <row r="77" spans="1:29" ht="12.2" hidden="1" customHeight="1" x14ac:dyDescent="0.2">
      <c r="A77" s="234"/>
      <c r="B77" s="234"/>
      <c r="C77" s="245" t="s">
        <v>326</v>
      </c>
      <c r="D77" s="275" t="s">
        <v>327</v>
      </c>
      <c r="E77" s="247"/>
      <c r="F77" s="307"/>
      <c r="G77" s="251">
        <f t="shared" si="16"/>
        <v>0</v>
      </c>
      <c r="H77" s="249">
        <f t="shared" si="17"/>
        <v>0</v>
      </c>
      <c r="I77" s="250">
        <f t="shared" si="22"/>
        <v>0</v>
      </c>
      <c r="J77" s="302"/>
      <c r="K77" s="302"/>
      <c r="L77" s="250">
        <f t="shared" si="18"/>
        <v>0</v>
      </c>
      <c r="M77" s="303"/>
      <c r="N77" s="302"/>
      <c r="O77" s="252">
        <f t="shared" si="19"/>
        <v>0</v>
      </c>
      <c r="P77" s="248">
        <f t="shared" si="23"/>
        <v>0</v>
      </c>
      <c r="Q77" s="249">
        <f t="shared" si="23"/>
        <v>0</v>
      </c>
      <c r="R77" s="250">
        <f t="shared" si="24"/>
        <v>0</v>
      </c>
      <c r="S77" s="303"/>
      <c r="T77" s="302"/>
      <c r="U77" s="252">
        <f t="shared" si="20"/>
        <v>0</v>
      </c>
      <c r="V77" s="248">
        <f t="shared" si="25"/>
        <v>0</v>
      </c>
      <c r="W77" s="249">
        <f t="shared" si="25"/>
        <v>0</v>
      </c>
      <c r="X77" s="250">
        <f t="shared" si="26"/>
        <v>0</v>
      </c>
      <c r="Y77" s="303"/>
      <c r="Z77" s="302"/>
      <c r="AA77" s="250">
        <f t="shared" si="21"/>
        <v>0</v>
      </c>
    </row>
    <row r="78" spans="1:29" s="288" customFormat="1" ht="12.2" hidden="1" customHeight="1" collapsed="1" x14ac:dyDescent="0.2">
      <c r="A78" s="312"/>
      <c r="B78" s="312"/>
      <c r="C78" s="279" t="s">
        <v>328</v>
      </c>
      <c r="D78" s="308" t="s">
        <v>329</v>
      </c>
      <c r="E78" s="281"/>
      <c r="F78" s="307"/>
      <c r="G78" s="284">
        <f t="shared" si="16"/>
        <v>0</v>
      </c>
      <c r="H78" s="285">
        <f t="shared" si="17"/>
        <v>0</v>
      </c>
      <c r="I78" s="283">
        <f t="shared" si="22"/>
        <v>0</v>
      </c>
      <c r="J78" s="309"/>
      <c r="K78" s="309"/>
      <c r="L78" s="283">
        <f t="shared" si="18"/>
        <v>0</v>
      </c>
      <c r="M78" s="310"/>
      <c r="N78" s="309"/>
      <c r="O78" s="286">
        <f t="shared" si="19"/>
        <v>0</v>
      </c>
      <c r="P78" s="287">
        <f t="shared" si="23"/>
        <v>0</v>
      </c>
      <c r="Q78" s="285">
        <f t="shared" si="23"/>
        <v>0</v>
      </c>
      <c r="R78" s="283">
        <f t="shared" si="24"/>
        <v>0</v>
      </c>
      <c r="S78" s="310"/>
      <c r="T78" s="309"/>
      <c r="U78" s="286">
        <f t="shared" si="20"/>
        <v>0</v>
      </c>
      <c r="V78" s="287">
        <f t="shared" si="25"/>
        <v>0</v>
      </c>
      <c r="W78" s="285">
        <f t="shared" si="25"/>
        <v>0</v>
      </c>
      <c r="X78" s="283">
        <f t="shared" si="26"/>
        <v>0</v>
      </c>
      <c r="Y78" s="310"/>
      <c r="Z78" s="309"/>
      <c r="AA78" s="283">
        <f t="shared" si="21"/>
        <v>0</v>
      </c>
      <c r="AC78" s="195"/>
    </row>
    <row r="79" spans="1:29" ht="12.2" hidden="1" customHeight="1" x14ac:dyDescent="0.2">
      <c r="A79" s="313"/>
      <c r="B79" s="313"/>
      <c r="C79" s="245" t="s">
        <v>330</v>
      </c>
      <c r="D79" s="301" t="s">
        <v>331</v>
      </c>
      <c r="E79" s="247"/>
      <c r="F79" s="307"/>
      <c r="G79" s="251">
        <f t="shared" si="16"/>
        <v>0</v>
      </c>
      <c r="H79" s="249">
        <f t="shared" si="17"/>
        <v>0</v>
      </c>
      <c r="I79" s="250">
        <f t="shared" si="22"/>
        <v>0</v>
      </c>
      <c r="J79" s="302"/>
      <c r="K79" s="302"/>
      <c r="L79" s="250">
        <f t="shared" si="18"/>
        <v>0</v>
      </c>
      <c r="M79" s="303"/>
      <c r="N79" s="302"/>
      <c r="O79" s="252">
        <f t="shared" si="19"/>
        <v>0</v>
      </c>
      <c r="P79" s="248">
        <f t="shared" si="23"/>
        <v>0</v>
      </c>
      <c r="Q79" s="249">
        <f t="shared" si="23"/>
        <v>0</v>
      </c>
      <c r="R79" s="250">
        <f t="shared" si="24"/>
        <v>0</v>
      </c>
      <c r="S79" s="303"/>
      <c r="T79" s="302"/>
      <c r="U79" s="252">
        <f t="shared" si="20"/>
        <v>0</v>
      </c>
      <c r="V79" s="248">
        <f t="shared" si="25"/>
        <v>0</v>
      </c>
      <c r="W79" s="249">
        <f t="shared" si="25"/>
        <v>0</v>
      </c>
      <c r="X79" s="250">
        <f t="shared" si="26"/>
        <v>0</v>
      </c>
      <c r="Y79" s="303"/>
      <c r="Z79" s="302"/>
      <c r="AA79" s="250">
        <f t="shared" si="21"/>
        <v>0</v>
      </c>
    </row>
    <row r="80" spans="1:29" ht="12.2" hidden="1" customHeight="1" x14ac:dyDescent="0.2">
      <c r="A80" s="313"/>
      <c r="B80" s="313"/>
      <c r="C80" s="245" t="s">
        <v>332</v>
      </c>
      <c r="D80" s="301" t="s">
        <v>333</v>
      </c>
      <c r="E80" s="247"/>
      <c r="F80" s="307"/>
      <c r="G80" s="251">
        <f t="shared" si="16"/>
        <v>0</v>
      </c>
      <c r="H80" s="249">
        <f t="shared" si="17"/>
        <v>0</v>
      </c>
      <c r="I80" s="250">
        <f t="shared" si="22"/>
        <v>0</v>
      </c>
      <c r="J80" s="249">
        <f>J81+J88</f>
        <v>0</v>
      </c>
      <c r="K80" s="249">
        <f>K81+K88</f>
        <v>0</v>
      </c>
      <c r="L80" s="250">
        <f t="shared" si="18"/>
        <v>0</v>
      </c>
      <c r="M80" s="251">
        <f>M81+M88</f>
        <v>0</v>
      </c>
      <c r="N80" s="249">
        <f>N81+N88</f>
        <v>0</v>
      </c>
      <c r="O80" s="252">
        <f t="shared" si="19"/>
        <v>0</v>
      </c>
      <c r="P80" s="248">
        <f t="shared" si="23"/>
        <v>0</v>
      </c>
      <c r="Q80" s="249">
        <f t="shared" si="23"/>
        <v>0</v>
      </c>
      <c r="R80" s="250">
        <f t="shared" si="24"/>
        <v>0</v>
      </c>
      <c r="S80" s="251">
        <f>S81+S88</f>
        <v>0</v>
      </c>
      <c r="T80" s="249">
        <f>T81+T88</f>
        <v>0</v>
      </c>
      <c r="U80" s="252">
        <f t="shared" si="20"/>
        <v>0</v>
      </c>
      <c r="V80" s="248">
        <f t="shared" si="25"/>
        <v>0</v>
      </c>
      <c r="W80" s="249">
        <f t="shared" si="25"/>
        <v>0</v>
      </c>
      <c r="X80" s="250">
        <f t="shared" si="26"/>
        <v>0</v>
      </c>
      <c r="Y80" s="251">
        <f>Y81+Y88</f>
        <v>0</v>
      </c>
      <c r="Z80" s="249">
        <f>Z81+Z88</f>
        <v>0</v>
      </c>
      <c r="AA80" s="250">
        <f t="shared" si="21"/>
        <v>0</v>
      </c>
    </row>
    <row r="81" spans="1:29" ht="12.2" hidden="1" customHeight="1" x14ac:dyDescent="0.2">
      <c r="A81" s="312"/>
      <c r="B81" s="312"/>
      <c r="C81" s="245" t="s">
        <v>334</v>
      </c>
      <c r="D81" s="275" t="s">
        <v>335</v>
      </c>
      <c r="E81" s="247"/>
      <c r="F81" s="307"/>
      <c r="G81" s="251">
        <f t="shared" si="16"/>
        <v>0</v>
      </c>
      <c r="H81" s="249">
        <f t="shared" si="17"/>
        <v>0</v>
      </c>
      <c r="I81" s="250">
        <f t="shared" si="22"/>
        <v>0</v>
      </c>
      <c r="J81" s="249">
        <f>J82+J83+J84+J85+J86+J87</f>
        <v>0</v>
      </c>
      <c r="K81" s="249">
        <f>K82+K83+K84+K85+K86+K87</f>
        <v>0</v>
      </c>
      <c r="L81" s="250">
        <f t="shared" si="18"/>
        <v>0</v>
      </c>
      <c r="M81" s="249">
        <f>M82+M83+M84+M85+M86+M87</f>
        <v>0</v>
      </c>
      <c r="N81" s="249">
        <f>N82+N83+N84+N85+N86+N87</f>
        <v>0</v>
      </c>
      <c r="O81" s="252">
        <f t="shared" si="19"/>
        <v>0</v>
      </c>
      <c r="P81" s="248">
        <f t="shared" si="23"/>
        <v>0</v>
      </c>
      <c r="Q81" s="249">
        <f t="shared" si="23"/>
        <v>0</v>
      </c>
      <c r="R81" s="250">
        <f t="shared" si="24"/>
        <v>0</v>
      </c>
      <c r="S81" s="249">
        <f>S82+S83+S84+S85+S86+S87</f>
        <v>0</v>
      </c>
      <c r="T81" s="249">
        <f>T82+T83+T84+T85+T86+T87</f>
        <v>0</v>
      </c>
      <c r="U81" s="252">
        <f t="shared" si="20"/>
        <v>0</v>
      </c>
      <c r="V81" s="248">
        <f t="shared" si="25"/>
        <v>0</v>
      </c>
      <c r="W81" s="249">
        <f t="shared" si="25"/>
        <v>0</v>
      </c>
      <c r="X81" s="250">
        <f t="shared" si="26"/>
        <v>0</v>
      </c>
      <c r="Y81" s="249">
        <f>Y82+Y83+Y84+Y85+Y86+Y87</f>
        <v>0</v>
      </c>
      <c r="Z81" s="249">
        <f>Z82+Z83+Z84+Z85+Z86+Z87</f>
        <v>0</v>
      </c>
      <c r="AA81" s="250">
        <f t="shared" si="21"/>
        <v>0</v>
      </c>
    </row>
    <row r="82" spans="1:29" ht="12.2" hidden="1" customHeight="1" x14ac:dyDescent="0.2">
      <c r="A82" s="313"/>
      <c r="B82" s="313"/>
      <c r="C82" s="245" t="s">
        <v>336</v>
      </c>
      <c r="D82" s="314" t="s">
        <v>337</v>
      </c>
      <c r="E82" s="247"/>
      <c r="F82" s="307"/>
      <c r="G82" s="251">
        <f t="shared" si="16"/>
        <v>0</v>
      </c>
      <c r="H82" s="249">
        <f t="shared" si="17"/>
        <v>0</v>
      </c>
      <c r="I82" s="250">
        <f t="shared" si="22"/>
        <v>0</v>
      </c>
      <c r="J82" s="302"/>
      <c r="K82" s="302"/>
      <c r="L82" s="250">
        <f t="shared" si="18"/>
        <v>0</v>
      </c>
      <c r="M82" s="303"/>
      <c r="N82" s="302"/>
      <c r="O82" s="252">
        <f t="shared" si="19"/>
        <v>0</v>
      </c>
      <c r="P82" s="248">
        <f t="shared" si="23"/>
        <v>0</v>
      </c>
      <c r="Q82" s="249">
        <f t="shared" si="23"/>
        <v>0</v>
      </c>
      <c r="R82" s="250">
        <f t="shared" si="24"/>
        <v>0</v>
      </c>
      <c r="S82" s="303"/>
      <c r="T82" s="302"/>
      <c r="U82" s="252">
        <f t="shared" si="20"/>
        <v>0</v>
      </c>
      <c r="V82" s="248">
        <f t="shared" si="25"/>
        <v>0</v>
      </c>
      <c r="W82" s="249">
        <f t="shared" si="25"/>
        <v>0</v>
      </c>
      <c r="X82" s="250">
        <f t="shared" si="26"/>
        <v>0</v>
      </c>
      <c r="Y82" s="303"/>
      <c r="Z82" s="302"/>
      <c r="AA82" s="250">
        <f t="shared" si="21"/>
        <v>0</v>
      </c>
    </row>
    <row r="83" spans="1:29" ht="12.2" hidden="1" customHeight="1" x14ac:dyDescent="0.2">
      <c r="A83" s="313"/>
      <c r="B83" s="313"/>
      <c r="C83" s="245" t="s">
        <v>338</v>
      </c>
      <c r="D83" s="314" t="s">
        <v>339</v>
      </c>
      <c r="E83" s="247"/>
      <c r="F83" s="307"/>
      <c r="G83" s="251">
        <f t="shared" si="16"/>
        <v>0</v>
      </c>
      <c r="H83" s="249">
        <f t="shared" si="17"/>
        <v>0</v>
      </c>
      <c r="I83" s="250">
        <f t="shared" si="22"/>
        <v>0</v>
      </c>
      <c r="J83" s="302"/>
      <c r="K83" s="302"/>
      <c r="L83" s="250">
        <f t="shared" si="18"/>
        <v>0</v>
      </c>
      <c r="M83" s="303"/>
      <c r="N83" s="302"/>
      <c r="O83" s="252">
        <f t="shared" si="19"/>
        <v>0</v>
      </c>
      <c r="P83" s="248">
        <f t="shared" si="23"/>
        <v>0</v>
      </c>
      <c r="Q83" s="249">
        <f t="shared" si="23"/>
        <v>0</v>
      </c>
      <c r="R83" s="250">
        <f t="shared" si="24"/>
        <v>0</v>
      </c>
      <c r="S83" s="303"/>
      <c r="T83" s="302"/>
      <c r="U83" s="252">
        <f t="shared" si="20"/>
        <v>0</v>
      </c>
      <c r="V83" s="248">
        <f t="shared" si="25"/>
        <v>0</v>
      </c>
      <c r="W83" s="249">
        <f t="shared" si="25"/>
        <v>0</v>
      </c>
      <c r="X83" s="250">
        <f t="shared" si="26"/>
        <v>0</v>
      </c>
      <c r="Y83" s="303"/>
      <c r="Z83" s="302"/>
      <c r="AA83" s="250">
        <f t="shared" si="21"/>
        <v>0</v>
      </c>
    </row>
    <row r="84" spans="1:29" ht="12.2" hidden="1" customHeight="1" x14ac:dyDescent="0.2">
      <c r="A84" s="234"/>
      <c r="B84" s="234"/>
      <c r="C84" s="245" t="s">
        <v>340</v>
      </c>
      <c r="D84" s="314" t="s">
        <v>341</v>
      </c>
      <c r="E84" s="247"/>
      <c r="F84" s="307"/>
      <c r="G84" s="251">
        <f t="shared" si="16"/>
        <v>0</v>
      </c>
      <c r="H84" s="249">
        <f t="shared" si="17"/>
        <v>0</v>
      </c>
      <c r="I84" s="250">
        <f t="shared" si="22"/>
        <v>0</v>
      </c>
      <c r="J84" s="302"/>
      <c r="K84" s="302"/>
      <c r="L84" s="250">
        <f t="shared" si="18"/>
        <v>0</v>
      </c>
      <c r="M84" s="303"/>
      <c r="N84" s="302"/>
      <c r="O84" s="252">
        <f t="shared" si="19"/>
        <v>0</v>
      </c>
      <c r="P84" s="248">
        <f t="shared" si="23"/>
        <v>0</v>
      </c>
      <c r="Q84" s="249">
        <f t="shared" si="23"/>
        <v>0</v>
      </c>
      <c r="R84" s="250">
        <f t="shared" si="24"/>
        <v>0</v>
      </c>
      <c r="S84" s="303"/>
      <c r="T84" s="302"/>
      <c r="U84" s="252">
        <f t="shared" si="20"/>
        <v>0</v>
      </c>
      <c r="V84" s="248">
        <f t="shared" si="25"/>
        <v>0</v>
      </c>
      <c r="W84" s="249">
        <f t="shared" si="25"/>
        <v>0</v>
      </c>
      <c r="X84" s="250">
        <f t="shared" si="26"/>
        <v>0</v>
      </c>
      <c r="Y84" s="303"/>
      <c r="Z84" s="302"/>
      <c r="AA84" s="250">
        <f t="shared" si="21"/>
        <v>0</v>
      </c>
    </row>
    <row r="85" spans="1:29" ht="12.2" hidden="1" customHeight="1" x14ac:dyDescent="0.2">
      <c r="A85" s="234"/>
      <c r="B85" s="234"/>
      <c r="C85" s="245" t="s">
        <v>342</v>
      </c>
      <c r="D85" s="314" t="s">
        <v>343</v>
      </c>
      <c r="E85" s="247"/>
      <c r="F85" s="307"/>
      <c r="G85" s="251">
        <f t="shared" si="16"/>
        <v>0</v>
      </c>
      <c r="H85" s="249">
        <f t="shared" si="17"/>
        <v>0</v>
      </c>
      <c r="I85" s="250">
        <f t="shared" si="22"/>
        <v>0</v>
      </c>
      <c r="J85" s="302"/>
      <c r="K85" s="302"/>
      <c r="L85" s="250">
        <f t="shared" si="18"/>
        <v>0</v>
      </c>
      <c r="M85" s="303"/>
      <c r="N85" s="302"/>
      <c r="O85" s="252">
        <f t="shared" si="19"/>
        <v>0</v>
      </c>
      <c r="P85" s="248">
        <f t="shared" si="23"/>
        <v>0</v>
      </c>
      <c r="Q85" s="249">
        <f t="shared" si="23"/>
        <v>0</v>
      </c>
      <c r="R85" s="250">
        <f t="shared" si="24"/>
        <v>0</v>
      </c>
      <c r="S85" s="303"/>
      <c r="T85" s="302"/>
      <c r="U85" s="252">
        <f t="shared" si="20"/>
        <v>0</v>
      </c>
      <c r="V85" s="248">
        <f t="shared" si="25"/>
        <v>0</v>
      </c>
      <c r="W85" s="249">
        <f t="shared" si="25"/>
        <v>0</v>
      </c>
      <c r="X85" s="250">
        <f t="shared" si="26"/>
        <v>0</v>
      </c>
      <c r="Y85" s="303"/>
      <c r="Z85" s="302"/>
      <c r="AA85" s="250">
        <f t="shared" si="21"/>
        <v>0</v>
      </c>
    </row>
    <row r="86" spans="1:29" ht="12.2" hidden="1" customHeight="1" x14ac:dyDescent="0.2">
      <c r="A86" s="234"/>
      <c r="B86" s="234"/>
      <c r="C86" s="245" t="s">
        <v>344</v>
      </c>
      <c r="D86" s="314" t="s">
        <v>345</v>
      </c>
      <c r="E86" s="247"/>
      <c r="F86" s="307"/>
      <c r="G86" s="251">
        <f t="shared" si="16"/>
        <v>0</v>
      </c>
      <c r="H86" s="249">
        <f t="shared" si="17"/>
        <v>0</v>
      </c>
      <c r="I86" s="250">
        <f t="shared" si="22"/>
        <v>0</v>
      </c>
      <c r="J86" s="302"/>
      <c r="K86" s="302"/>
      <c r="L86" s="250">
        <f t="shared" si="18"/>
        <v>0</v>
      </c>
      <c r="M86" s="303"/>
      <c r="N86" s="302"/>
      <c r="O86" s="252">
        <f t="shared" si="19"/>
        <v>0</v>
      </c>
      <c r="P86" s="248">
        <f t="shared" si="23"/>
        <v>0</v>
      </c>
      <c r="Q86" s="249">
        <f t="shared" si="23"/>
        <v>0</v>
      </c>
      <c r="R86" s="250">
        <f t="shared" si="24"/>
        <v>0</v>
      </c>
      <c r="S86" s="303"/>
      <c r="T86" s="302"/>
      <c r="U86" s="252">
        <f t="shared" si="20"/>
        <v>0</v>
      </c>
      <c r="V86" s="248">
        <f t="shared" si="25"/>
        <v>0</v>
      </c>
      <c r="W86" s="249">
        <f t="shared" si="25"/>
        <v>0</v>
      </c>
      <c r="X86" s="250">
        <f t="shared" si="26"/>
        <v>0</v>
      </c>
      <c r="Y86" s="303"/>
      <c r="Z86" s="302"/>
      <c r="AA86" s="250">
        <f t="shared" si="21"/>
        <v>0</v>
      </c>
    </row>
    <row r="87" spans="1:29" ht="12.2" hidden="1" customHeight="1" x14ac:dyDescent="0.2">
      <c r="A87" s="234"/>
      <c r="B87" s="234"/>
      <c r="C87" s="245" t="s">
        <v>346</v>
      </c>
      <c r="D87" s="314" t="s">
        <v>347</v>
      </c>
      <c r="E87" s="247"/>
      <c r="F87" s="307"/>
      <c r="G87" s="251">
        <f t="shared" si="16"/>
        <v>0</v>
      </c>
      <c r="H87" s="249">
        <f t="shared" si="17"/>
        <v>0</v>
      </c>
      <c r="I87" s="250">
        <f t="shared" si="22"/>
        <v>0</v>
      </c>
      <c r="J87" s="302"/>
      <c r="K87" s="302"/>
      <c r="L87" s="250">
        <f t="shared" si="18"/>
        <v>0</v>
      </c>
      <c r="M87" s="303"/>
      <c r="N87" s="302"/>
      <c r="O87" s="252">
        <f t="shared" si="19"/>
        <v>0</v>
      </c>
      <c r="P87" s="248">
        <f t="shared" si="23"/>
        <v>0</v>
      </c>
      <c r="Q87" s="249">
        <f t="shared" si="23"/>
        <v>0</v>
      </c>
      <c r="R87" s="250">
        <f t="shared" si="24"/>
        <v>0</v>
      </c>
      <c r="S87" s="303"/>
      <c r="T87" s="302"/>
      <c r="U87" s="252">
        <f t="shared" si="20"/>
        <v>0</v>
      </c>
      <c r="V87" s="248">
        <f t="shared" si="25"/>
        <v>0</v>
      </c>
      <c r="W87" s="249">
        <f t="shared" si="25"/>
        <v>0</v>
      </c>
      <c r="X87" s="250">
        <f t="shared" si="26"/>
        <v>0</v>
      </c>
      <c r="Y87" s="303"/>
      <c r="Z87" s="302"/>
      <c r="AA87" s="250">
        <f t="shared" si="21"/>
        <v>0</v>
      </c>
    </row>
    <row r="88" spans="1:29" ht="12.2" hidden="1" customHeight="1" x14ac:dyDescent="0.2">
      <c r="C88" s="245" t="s">
        <v>348</v>
      </c>
      <c r="D88" s="315" t="s">
        <v>349</v>
      </c>
      <c r="E88" s="247"/>
      <c r="F88" s="307"/>
      <c r="G88" s="251">
        <f t="shared" si="16"/>
        <v>0</v>
      </c>
      <c r="H88" s="249">
        <f t="shared" si="17"/>
        <v>0</v>
      </c>
      <c r="I88" s="250">
        <f t="shared" si="22"/>
        <v>0</v>
      </c>
      <c r="J88" s="249">
        <f>J89+J90+J91+J92+J93+J94</f>
        <v>0</v>
      </c>
      <c r="K88" s="249">
        <f>K89+K90+K91+K92+K93+K94</f>
        <v>0</v>
      </c>
      <c r="L88" s="250">
        <f t="shared" si="18"/>
        <v>0</v>
      </c>
      <c r="M88" s="249">
        <f>M89+M90+M91+M92+M93+M94</f>
        <v>0</v>
      </c>
      <c r="N88" s="249">
        <f>N89+N90+N91+N92+N93+N94</f>
        <v>0</v>
      </c>
      <c r="O88" s="252">
        <f t="shared" si="19"/>
        <v>0</v>
      </c>
      <c r="P88" s="248">
        <f t="shared" si="23"/>
        <v>0</v>
      </c>
      <c r="Q88" s="249">
        <f t="shared" si="23"/>
        <v>0</v>
      </c>
      <c r="R88" s="250">
        <f t="shared" si="24"/>
        <v>0</v>
      </c>
      <c r="S88" s="249">
        <f>S89+S90+S91+S92+S93+S94</f>
        <v>0</v>
      </c>
      <c r="T88" s="249">
        <f>T89+T90+T91+T92+T93+T94</f>
        <v>0</v>
      </c>
      <c r="U88" s="252">
        <f t="shared" si="20"/>
        <v>0</v>
      </c>
      <c r="V88" s="248">
        <f t="shared" si="25"/>
        <v>0</v>
      </c>
      <c r="W88" s="249">
        <f t="shared" si="25"/>
        <v>0</v>
      </c>
      <c r="X88" s="250">
        <f t="shared" si="26"/>
        <v>0</v>
      </c>
      <c r="Y88" s="249">
        <f>Y89+Y90+Y91+Y92+Y93+Y94</f>
        <v>0</v>
      </c>
      <c r="Z88" s="249">
        <f>Z89+Z90+Z91+Z92+Z93+Z94</f>
        <v>0</v>
      </c>
      <c r="AA88" s="250">
        <f t="shared" si="21"/>
        <v>0</v>
      </c>
    </row>
    <row r="89" spans="1:29" ht="12.2" hidden="1" customHeight="1" x14ac:dyDescent="0.2">
      <c r="A89" s="234"/>
      <c r="B89" s="234"/>
      <c r="C89" s="245" t="s">
        <v>350</v>
      </c>
      <c r="D89" s="314" t="s">
        <v>337</v>
      </c>
      <c r="E89" s="247"/>
      <c r="F89" s="307"/>
      <c r="G89" s="251">
        <f t="shared" si="16"/>
        <v>0</v>
      </c>
      <c r="H89" s="249">
        <f t="shared" si="17"/>
        <v>0</v>
      </c>
      <c r="I89" s="250">
        <f t="shared" si="22"/>
        <v>0</v>
      </c>
      <c r="J89" s="302"/>
      <c r="K89" s="302"/>
      <c r="L89" s="250">
        <f t="shared" si="18"/>
        <v>0</v>
      </c>
      <c r="M89" s="303"/>
      <c r="N89" s="302"/>
      <c r="O89" s="252">
        <f t="shared" si="19"/>
        <v>0</v>
      </c>
      <c r="P89" s="248">
        <f t="shared" si="23"/>
        <v>0</v>
      </c>
      <c r="Q89" s="249">
        <f t="shared" si="23"/>
        <v>0</v>
      </c>
      <c r="R89" s="250">
        <f t="shared" si="24"/>
        <v>0</v>
      </c>
      <c r="S89" s="303"/>
      <c r="T89" s="302"/>
      <c r="U89" s="252">
        <f t="shared" si="20"/>
        <v>0</v>
      </c>
      <c r="V89" s="248">
        <f t="shared" si="25"/>
        <v>0</v>
      </c>
      <c r="W89" s="249">
        <f t="shared" si="25"/>
        <v>0</v>
      </c>
      <c r="X89" s="250">
        <f t="shared" si="26"/>
        <v>0</v>
      </c>
      <c r="Y89" s="303"/>
      <c r="Z89" s="302"/>
      <c r="AA89" s="250">
        <f t="shared" si="21"/>
        <v>0</v>
      </c>
    </row>
    <row r="90" spans="1:29" ht="12.2" hidden="1" customHeight="1" x14ac:dyDescent="0.2">
      <c r="C90" s="245" t="s">
        <v>351</v>
      </c>
      <c r="D90" s="314" t="s">
        <v>339</v>
      </c>
      <c r="E90" s="247"/>
      <c r="F90" s="307"/>
      <c r="G90" s="251">
        <f t="shared" si="16"/>
        <v>0</v>
      </c>
      <c r="H90" s="249">
        <f t="shared" si="17"/>
        <v>0</v>
      </c>
      <c r="I90" s="250">
        <f t="shared" si="22"/>
        <v>0</v>
      </c>
      <c r="J90" s="302"/>
      <c r="K90" s="302"/>
      <c r="L90" s="250">
        <f t="shared" si="18"/>
        <v>0</v>
      </c>
      <c r="M90" s="303"/>
      <c r="N90" s="303"/>
      <c r="O90" s="252">
        <f t="shared" si="19"/>
        <v>0</v>
      </c>
      <c r="P90" s="248">
        <f t="shared" si="23"/>
        <v>0</v>
      </c>
      <c r="Q90" s="249">
        <f t="shared" si="23"/>
        <v>0</v>
      </c>
      <c r="R90" s="250">
        <f t="shared" si="24"/>
        <v>0</v>
      </c>
      <c r="S90" s="303"/>
      <c r="T90" s="302"/>
      <c r="U90" s="252">
        <f t="shared" si="20"/>
        <v>0</v>
      </c>
      <c r="V90" s="248">
        <f t="shared" si="25"/>
        <v>0</v>
      </c>
      <c r="W90" s="249">
        <f t="shared" si="25"/>
        <v>0</v>
      </c>
      <c r="X90" s="250">
        <f t="shared" si="26"/>
        <v>0</v>
      </c>
      <c r="Y90" s="303"/>
      <c r="Z90" s="302"/>
      <c r="AA90" s="250">
        <f t="shared" si="21"/>
        <v>0</v>
      </c>
    </row>
    <row r="91" spans="1:29" ht="12.2" hidden="1" customHeight="1" x14ac:dyDescent="0.2">
      <c r="C91" s="245" t="s">
        <v>352</v>
      </c>
      <c r="D91" s="314" t="s">
        <v>341</v>
      </c>
      <c r="E91" s="247"/>
      <c r="F91" s="307"/>
      <c r="G91" s="251">
        <f t="shared" si="16"/>
        <v>0</v>
      </c>
      <c r="H91" s="249">
        <f t="shared" si="17"/>
        <v>0</v>
      </c>
      <c r="I91" s="250">
        <f t="shared" si="22"/>
        <v>0</v>
      </c>
      <c r="J91" s="302"/>
      <c r="K91" s="302"/>
      <c r="L91" s="250">
        <f t="shared" si="18"/>
        <v>0</v>
      </c>
      <c r="M91" s="303"/>
      <c r="N91" s="303"/>
      <c r="O91" s="252">
        <f t="shared" si="19"/>
        <v>0</v>
      </c>
      <c r="P91" s="248">
        <f t="shared" si="23"/>
        <v>0</v>
      </c>
      <c r="Q91" s="249">
        <f t="shared" si="23"/>
        <v>0</v>
      </c>
      <c r="R91" s="250">
        <f t="shared" si="24"/>
        <v>0</v>
      </c>
      <c r="S91" s="303"/>
      <c r="T91" s="302"/>
      <c r="U91" s="252">
        <f t="shared" si="20"/>
        <v>0</v>
      </c>
      <c r="V91" s="248">
        <f t="shared" si="25"/>
        <v>0</v>
      </c>
      <c r="W91" s="249">
        <f t="shared" si="25"/>
        <v>0</v>
      </c>
      <c r="X91" s="250">
        <f t="shared" si="26"/>
        <v>0</v>
      </c>
      <c r="Y91" s="303"/>
      <c r="Z91" s="302"/>
      <c r="AA91" s="250">
        <f t="shared" si="21"/>
        <v>0</v>
      </c>
    </row>
    <row r="92" spans="1:29" ht="12.2" hidden="1" customHeight="1" x14ac:dyDescent="0.2">
      <c r="C92" s="245" t="s">
        <v>353</v>
      </c>
      <c r="D92" s="314" t="s">
        <v>343</v>
      </c>
      <c r="E92" s="247"/>
      <c r="F92" s="307"/>
      <c r="G92" s="251">
        <f t="shared" si="16"/>
        <v>0</v>
      </c>
      <c r="H92" s="249">
        <f t="shared" si="17"/>
        <v>0</v>
      </c>
      <c r="I92" s="250">
        <f t="shared" si="22"/>
        <v>0</v>
      </c>
      <c r="J92" s="302"/>
      <c r="K92" s="302"/>
      <c r="L92" s="250">
        <f t="shared" si="18"/>
        <v>0</v>
      </c>
      <c r="M92" s="303"/>
      <c r="N92" s="303"/>
      <c r="O92" s="252">
        <f t="shared" si="19"/>
        <v>0</v>
      </c>
      <c r="P92" s="248">
        <f t="shared" si="23"/>
        <v>0</v>
      </c>
      <c r="Q92" s="249">
        <f t="shared" si="23"/>
        <v>0</v>
      </c>
      <c r="R92" s="250">
        <f t="shared" si="24"/>
        <v>0</v>
      </c>
      <c r="S92" s="303"/>
      <c r="T92" s="302"/>
      <c r="U92" s="252">
        <f t="shared" si="20"/>
        <v>0</v>
      </c>
      <c r="V92" s="248">
        <f t="shared" si="25"/>
        <v>0</v>
      </c>
      <c r="W92" s="249">
        <f t="shared" si="25"/>
        <v>0</v>
      </c>
      <c r="X92" s="250">
        <f t="shared" si="26"/>
        <v>0</v>
      </c>
      <c r="Y92" s="303"/>
      <c r="Z92" s="302"/>
      <c r="AA92" s="250">
        <f t="shared" si="21"/>
        <v>0</v>
      </c>
    </row>
    <row r="93" spans="1:29" ht="12.2" hidden="1" customHeight="1" x14ac:dyDescent="0.2">
      <c r="C93" s="245" t="s">
        <v>354</v>
      </c>
      <c r="D93" s="314" t="s">
        <v>345</v>
      </c>
      <c r="E93" s="247"/>
      <c r="F93" s="307"/>
      <c r="G93" s="251">
        <f t="shared" si="16"/>
        <v>0</v>
      </c>
      <c r="H93" s="249">
        <f t="shared" si="17"/>
        <v>0</v>
      </c>
      <c r="I93" s="250">
        <f t="shared" si="22"/>
        <v>0</v>
      </c>
      <c r="J93" s="302"/>
      <c r="K93" s="302"/>
      <c r="L93" s="250">
        <f t="shared" si="18"/>
        <v>0</v>
      </c>
      <c r="M93" s="303"/>
      <c r="N93" s="303"/>
      <c r="O93" s="252">
        <f t="shared" si="19"/>
        <v>0</v>
      </c>
      <c r="P93" s="248">
        <f t="shared" si="23"/>
        <v>0</v>
      </c>
      <c r="Q93" s="249">
        <f t="shared" si="23"/>
        <v>0</v>
      </c>
      <c r="R93" s="250">
        <f t="shared" si="24"/>
        <v>0</v>
      </c>
      <c r="S93" s="303"/>
      <c r="T93" s="302"/>
      <c r="U93" s="252">
        <f t="shared" si="20"/>
        <v>0</v>
      </c>
      <c r="V93" s="248">
        <f t="shared" si="25"/>
        <v>0</v>
      </c>
      <c r="W93" s="249">
        <f t="shared" si="25"/>
        <v>0</v>
      </c>
      <c r="X93" s="250">
        <f t="shared" si="26"/>
        <v>0</v>
      </c>
      <c r="Y93" s="303"/>
      <c r="Z93" s="302"/>
      <c r="AA93" s="250">
        <f t="shared" si="21"/>
        <v>0</v>
      </c>
    </row>
    <row r="94" spans="1:29" ht="12.2" hidden="1" customHeight="1" x14ac:dyDescent="0.2">
      <c r="A94" s="234"/>
      <c r="B94" s="234"/>
      <c r="C94" s="245" t="s">
        <v>355</v>
      </c>
      <c r="D94" s="314" t="s">
        <v>347</v>
      </c>
      <c r="E94" s="247"/>
      <c r="F94" s="307"/>
      <c r="G94" s="251">
        <f t="shared" si="16"/>
        <v>0</v>
      </c>
      <c r="H94" s="249">
        <f t="shared" si="17"/>
        <v>0</v>
      </c>
      <c r="I94" s="250">
        <f t="shared" si="22"/>
        <v>0</v>
      </c>
      <c r="J94" s="302"/>
      <c r="K94" s="302"/>
      <c r="L94" s="250">
        <f t="shared" si="18"/>
        <v>0</v>
      </c>
      <c r="M94" s="303"/>
      <c r="N94" s="303"/>
      <c r="O94" s="252">
        <f t="shared" si="19"/>
        <v>0</v>
      </c>
      <c r="P94" s="248">
        <f t="shared" si="23"/>
        <v>0</v>
      </c>
      <c r="Q94" s="249">
        <f t="shared" si="23"/>
        <v>0</v>
      </c>
      <c r="R94" s="250">
        <f t="shared" si="24"/>
        <v>0</v>
      </c>
      <c r="S94" s="303"/>
      <c r="T94" s="302"/>
      <c r="U94" s="252">
        <f t="shared" si="20"/>
        <v>0</v>
      </c>
      <c r="V94" s="248">
        <f t="shared" si="25"/>
        <v>0</v>
      </c>
      <c r="W94" s="249">
        <f t="shared" si="25"/>
        <v>0</v>
      </c>
      <c r="X94" s="250">
        <f t="shared" si="26"/>
        <v>0</v>
      </c>
      <c r="Y94" s="303"/>
      <c r="Z94" s="302"/>
      <c r="AA94" s="250">
        <f t="shared" si="21"/>
        <v>0</v>
      </c>
    </row>
    <row r="95" spans="1:29" s="288" customFormat="1" ht="12.2" hidden="1" customHeight="1" collapsed="1" x14ac:dyDescent="0.2">
      <c r="A95" s="188"/>
      <c r="B95" s="188"/>
      <c r="C95" s="279" t="s">
        <v>356</v>
      </c>
      <c r="D95" s="308" t="s">
        <v>357</v>
      </c>
      <c r="E95" s="281"/>
      <c r="F95" s="307"/>
      <c r="G95" s="284">
        <f t="shared" si="16"/>
        <v>0</v>
      </c>
      <c r="H95" s="285">
        <f t="shared" si="17"/>
        <v>0</v>
      </c>
      <c r="I95" s="283">
        <f t="shared" si="22"/>
        <v>0</v>
      </c>
      <c r="J95" s="309"/>
      <c r="K95" s="309"/>
      <c r="L95" s="283">
        <f t="shared" si="18"/>
        <v>0</v>
      </c>
      <c r="M95" s="310"/>
      <c r="N95" s="310"/>
      <c r="O95" s="286">
        <f t="shared" si="19"/>
        <v>0</v>
      </c>
      <c r="P95" s="287">
        <f t="shared" si="23"/>
        <v>0</v>
      </c>
      <c r="Q95" s="285">
        <f t="shared" si="23"/>
        <v>0</v>
      </c>
      <c r="R95" s="283">
        <f t="shared" si="24"/>
        <v>0</v>
      </c>
      <c r="S95" s="310"/>
      <c r="T95" s="309"/>
      <c r="U95" s="286">
        <f t="shared" si="20"/>
        <v>0</v>
      </c>
      <c r="V95" s="287">
        <f t="shared" si="25"/>
        <v>0</v>
      </c>
      <c r="W95" s="285">
        <f t="shared" si="25"/>
        <v>0</v>
      </c>
      <c r="X95" s="283">
        <f t="shared" si="26"/>
        <v>0</v>
      </c>
      <c r="Y95" s="310"/>
      <c r="Z95" s="309"/>
      <c r="AA95" s="283">
        <f t="shared" si="21"/>
        <v>0</v>
      </c>
      <c r="AC95" s="195"/>
    </row>
    <row r="96" spans="1:29" ht="12.2" hidden="1" customHeight="1" x14ac:dyDescent="0.2">
      <c r="C96" s="245" t="s">
        <v>358</v>
      </c>
      <c r="D96" s="301" t="s">
        <v>359</v>
      </c>
      <c r="E96" s="247"/>
      <c r="F96" s="307"/>
      <c r="G96" s="251">
        <f t="shared" si="16"/>
        <v>0</v>
      </c>
      <c r="H96" s="249">
        <f t="shared" si="17"/>
        <v>0</v>
      </c>
      <c r="I96" s="250">
        <f t="shared" si="22"/>
        <v>0</v>
      </c>
      <c r="J96" s="302"/>
      <c r="K96" s="302"/>
      <c r="L96" s="250">
        <f t="shared" si="18"/>
        <v>0</v>
      </c>
      <c r="M96" s="303"/>
      <c r="N96" s="303"/>
      <c r="O96" s="252">
        <f t="shared" si="19"/>
        <v>0</v>
      </c>
      <c r="P96" s="248">
        <f t="shared" si="23"/>
        <v>0</v>
      </c>
      <c r="Q96" s="249">
        <f t="shared" si="23"/>
        <v>0</v>
      </c>
      <c r="R96" s="250">
        <f t="shared" si="24"/>
        <v>0</v>
      </c>
      <c r="S96" s="303"/>
      <c r="T96" s="302"/>
      <c r="U96" s="252">
        <f t="shared" si="20"/>
        <v>0</v>
      </c>
      <c r="V96" s="248">
        <f t="shared" si="25"/>
        <v>0</v>
      </c>
      <c r="W96" s="249">
        <f t="shared" si="25"/>
        <v>0</v>
      </c>
      <c r="X96" s="250">
        <f t="shared" si="26"/>
        <v>0</v>
      </c>
      <c r="Y96" s="303"/>
      <c r="Z96" s="302"/>
      <c r="AA96" s="250">
        <f t="shared" si="21"/>
        <v>0</v>
      </c>
    </row>
    <row r="97" spans="1:29" ht="12.2" hidden="1" customHeight="1" x14ac:dyDescent="0.2">
      <c r="C97" s="245" t="s">
        <v>360</v>
      </c>
      <c r="D97" s="301" t="s">
        <v>361</v>
      </c>
      <c r="E97" s="247"/>
      <c r="F97" s="307"/>
      <c r="G97" s="251">
        <f t="shared" si="16"/>
        <v>0</v>
      </c>
      <c r="H97" s="249">
        <f t="shared" si="17"/>
        <v>0</v>
      </c>
      <c r="I97" s="250">
        <f t="shared" si="22"/>
        <v>0</v>
      </c>
      <c r="J97" s="302"/>
      <c r="K97" s="302"/>
      <c r="L97" s="250">
        <f t="shared" si="18"/>
        <v>0</v>
      </c>
      <c r="M97" s="303"/>
      <c r="N97" s="303"/>
      <c r="O97" s="252">
        <f t="shared" si="19"/>
        <v>0</v>
      </c>
      <c r="P97" s="248">
        <f t="shared" si="23"/>
        <v>0</v>
      </c>
      <c r="Q97" s="249">
        <f t="shared" si="23"/>
        <v>0</v>
      </c>
      <c r="R97" s="250">
        <f t="shared" si="24"/>
        <v>0</v>
      </c>
      <c r="S97" s="303"/>
      <c r="T97" s="302"/>
      <c r="U97" s="252">
        <f t="shared" si="20"/>
        <v>0</v>
      </c>
      <c r="V97" s="248">
        <f t="shared" si="25"/>
        <v>0</v>
      </c>
      <c r="W97" s="249">
        <f t="shared" si="25"/>
        <v>0</v>
      </c>
      <c r="X97" s="250">
        <f t="shared" si="26"/>
        <v>0</v>
      </c>
      <c r="Y97" s="303"/>
      <c r="Z97" s="302"/>
      <c r="AA97" s="250">
        <f t="shared" si="21"/>
        <v>0</v>
      </c>
    </row>
    <row r="98" spans="1:29" ht="12.2" hidden="1" customHeight="1" x14ac:dyDescent="0.2">
      <c r="A98" s="234"/>
      <c r="B98" s="234"/>
      <c r="C98" s="245" t="s">
        <v>362</v>
      </c>
      <c r="D98" s="301" t="s">
        <v>363</v>
      </c>
      <c r="E98" s="247"/>
      <c r="F98" s="307"/>
      <c r="G98" s="251">
        <f t="shared" si="16"/>
        <v>0</v>
      </c>
      <c r="H98" s="249">
        <f t="shared" si="17"/>
        <v>0</v>
      </c>
      <c r="I98" s="250">
        <f t="shared" si="22"/>
        <v>0</v>
      </c>
      <c r="J98" s="302"/>
      <c r="K98" s="302"/>
      <c r="L98" s="250">
        <f t="shared" si="18"/>
        <v>0</v>
      </c>
      <c r="M98" s="303"/>
      <c r="N98" s="303"/>
      <c r="O98" s="252">
        <f t="shared" si="19"/>
        <v>0</v>
      </c>
      <c r="P98" s="248">
        <f t="shared" si="23"/>
        <v>0</v>
      </c>
      <c r="Q98" s="249">
        <f t="shared" si="23"/>
        <v>0</v>
      </c>
      <c r="R98" s="250">
        <f t="shared" si="24"/>
        <v>0</v>
      </c>
      <c r="S98" s="303"/>
      <c r="T98" s="302"/>
      <c r="U98" s="252">
        <f t="shared" si="20"/>
        <v>0</v>
      </c>
      <c r="V98" s="248">
        <f t="shared" si="25"/>
        <v>0</v>
      </c>
      <c r="W98" s="249">
        <f t="shared" si="25"/>
        <v>0</v>
      </c>
      <c r="X98" s="250">
        <f t="shared" si="26"/>
        <v>0</v>
      </c>
      <c r="Y98" s="303"/>
      <c r="Z98" s="302"/>
      <c r="AA98" s="250">
        <f t="shared" si="21"/>
        <v>0</v>
      </c>
    </row>
    <row r="99" spans="1:29" ht="12.2" hidden="1" customHeight="1" x14ac:dyDescent="0.2">
      <c r="C99" s="245" t="s">
        <v>364</v>
      </c>
      <c r="D99" s="301" t="s">
        <v>365</v>
      </c>
      <c r="E99" s="247"/>
      <c r="F99" s="307"/>
      <c r="G99" s="251">
        <f t="shared" si="16"/>
        <v>0</v>
      </c>
      <c r="H99" s="249">
        <f t="shared" si="17"/>
        <v>0</v>
      </c>
      <c r="I99" s="250">
        <f t="shared" si="22"/>
        <v>0</v>
      </c>
      <c r="J99" s="302"/>
      <c r="K99" s="302"/>
      <c r="L99" s="250">
        <f t="shared" si="18"/>
        <v>0</v>
      </c>
      <c r="M99" s="303"/>
      <c r="N99" s="303"/>
      <c r="O99" s="252">
        <f t="shared" si="19"/>
        <v>0</v>
      </c>
      <c r="P99" s="248">
        <f t="shared" si="23"/>
        <v>0</v>
      </c>
      <c r="Q99" s="249">
        <f t="shared" si="23"/>
        <v>0</v>
      </c>
      <c r="R99" s="250">
        <f t="shared" si="24"/>
        <v>0</v>
      </c>
      <c r="S99" s="303"/>
      <c r="T99" s="302"/>
      <c r="U99" s="252">
        <f t="shared" si="20"/>
        <v>0</v>
      </c>
      <c r="V99" s="248">
        <f t="shared" si="25"/>
        <v>0</v>
      </c>
      <c r="W99" s="249">
        <f t="shared" si="25"/>
        <v>0</v>
      </c>
      <c r="X99" s="250">
        <f t="shared" si="26"/>
        <v>0</v>
      </c>
      <c r="Y99" s="303"/>
      <c r="Z99" s="302"/>
      <c r="AA99" s="250">
        <f t="shared" si="21"/>
        <v>0</v>
      </c>
    </row>
    <row r="100" spans="1:29" ht="12.2" hidden="1" customHeight="1" x14ac:dyDescent="0.2">
      <c r="A100" s="234"/>
      <c r="B100" s="234"/>
      <c r="C100" s="245" t="s">
        <v>366</v>
      </c>
      <c r="D100" s="301" t="s">
        <v>367</v>
      </c>
      <c r="E100" s="247"/>
      <c r="F100" s="307"/>
      <c r="G100" s="251">
        <f t="shared" si="16"/>
        <v>0</v>
      </c>
      <c r="H100" s="249">
        <f t="shared" si="17"/>
        <v>0</v>
      </c>
      <c r="I100" s="250">
        <f t="shared" si="22"/>
        <v>0</v>
      </c>
      <c r="J100" s="302"/>
      <c r="K100" s="302"/>
      <c r="L100" s="250">
        <f t="shared" si="18"/>
        <v>0</v>
      </c>
      <c r="M100" s="303"/>
      <c r="N100" s="303"/>
      <c r="O100" s="252">
        <f t="shared" si="19"/>
        <v>0</v>
      </c>
      <c r="P100" s="248">
        <f t="shared" si="23"/>
        <v>0</v>
      </c>
      <c r="Q100" s="249">
        <f t="shared" si="23"/>
        <v>0</v>
      </c>
      <c r="R100" s="250">
        <f t="shared" si="24"/>
        <v>0</v>
      </c>
      <c r="S100" s="303"/>
      <c r="T100" s="302"/>
      <c r="U100" s="252">
        <f t="shared" si="20"/>
        <v>0</v>
      </c>
      <c r="V100" s="248">
        <f t="shared" si="25"/>
        <v>0</v>
      </c>
      <c r="W100" s="249">
        <f t="shared" si="25"/>
        <v>0</v>
      </c>
      <c r="X100" s="250">
        <f t="shared" si="26"/>
        <v>0</v>
      </c>
      <c r="Y100" s="303"/>
      <c r="Z100" s="302"/>
      <c r="AA100" s="250">
        <f t="shared" si="21"/>
        <v>0</v>
      </c>
    </row>
    <row r="101" spans="1:29" ht="12.2" hidden="1" customHeight="1" x14ac:dyDescent="0.2">
      <c r="C101" s="245" t="s">
        <v>368</v>
      </c>
      <c r="D101" s="301" t="s">
        <v>369</v>
      </c>
      <c r="E101" s="247"/>
      <c r="F101" s="307"/>
      <c r="G101" s="251">
        <f t="shared" si="16"/>
        <v>0</v>
      </c>
      <c r="H101" s="249">
        <f t="shared" si="17"/>
        <v>0</v>
      </c>
      <c r="I101" s="250">
        <f t="shared" si="22"/>
        <v>0</v>
      </c>
      <c r="J101" s="302"/>
      <c r="K101" s="302"/>
      <c r="L101" s="250">
        <f t="shared" si="18"/>
        <v>0</v>
      </c>
      <c r="M101" s="303"/>
      <c r="N101" s="302"/>
      <c r="O101" s="252">
        <f t="shared" si="19"/>
        <v>0</v>
      </c>
      <c r="P101" s="248">
        <f t="shared" si="23"/>
        <v>0</v>
      </c>
      <c r="Q101" s="249">
        <f t="shared" si="23"/>
        <v>0</v>
      </c>
      <c r="R101" s="250">
        <f t="shared" si="24"/>
        <v>0</v>
      </c>
      <c r="S101" s="303"/>
      <c r="T101" s="302"/>
      <c r="U101" s="252">
        <f t="shared" si="20"/>
        <v>0</v>
      </c>
      <c r="V101" s="248">
        <f t="shared" si="25"/>
        <v>0</v>
      </c>
      <c r="W101" s="249">
        <f t="shared" si="25"/>
        <v>0</v>
      </c>
      <c r="X101" s="250">
        <f t="shared" si="26"/>
        <v>0</v>
      </c>
      <c r="Y101" s="303"/>
      <c r="Z101" s="302"/>
      <c r="AA101" s="250">
        <f t="shared" si="21"/>
        <v>0</v>
      </c>
      <c r="AC101" s="306"/>
    </row>
    <row r="102" spans="1:29" ht="12.2" hidden="1" customHeight="1" x14ac:dyDescent="0.2">
      <c r="A102" s="234"/>
      <c r="B102" s="234"/>
      <c r="C102" s="245" t="s">
        <v>370</v>
      </c>
      <c r="D102" s="301" t="s">
        <v>371</v>
      </c>
      <c r="E102" s="247"/>
      <c r="F102" s="307"/>
      <c r="G102" s="251">
        <f t="shared" si="16"/>
        <v>0</v>
      </c>
      <c r="H102" s="249">
        <f t="shared" si="17"/>
        <v>0</v>
      </c>
      <c r="I102" s="250">
        <f t="shared" si="22"/>
        <v>0</v>
      </c>
      <c r="J102" s="302"/>
      <c r="K102" s="302"/>
      <c r="L102" s="250">
        <f t="shared" si="18"/>
        <v>0</v>
      </c>
      <c r="M102" s="303"/>
      <c r="N102" s="302"/>
      <c r="O102" s="252">
        <f t="shared" si="19"/>
        <v>0</v>
      </c>
      <c r="P102" s="248">
        <f t="shared" si="23"/>
        <v>0</v>
      </c>
      <c r="Q102" s="249">
        <f t="shared" si="23"/>
        <v>0</v>
      </c>
      <c r="R102" s="250">
        <f t="shared" si="24"/>
        <v>0</v>
      </c>
      <c r="S102" s="303"/>
      <c r="T102" s="302"/>
      <c r="U102" s="252">
        <f t="shared" si="20"/>
        <v>0</v>
      </c>
      <c r="V102" s="248">
        <f t="shared" si="25"/>
        <v>0</v>
      </c>
      <c r="W102" s="249">
        <f t="shared" si="25"/>
        <v>0</v>
      </c>
      <c r="X102" s="250">
        <f t="shared" si="26"/>
        <v>0</v>
      </c>
      <c r="Y102" s="303"/>
      <c r="Z102" s="302"/>
      <c r="AA102" s="250">
        <f t="shared" si="21"/>
        <v>0</v>
      </c>
    </row>
    <row r="103" spans="1:29" ht="12.2" hidden="1" customHeight="1" x14ac:dyDescent="0.2">
      <c r="C103" s="245" t="s">
        <v>372</v>
      </c>
      <c r="D103" s="301" t="s">
        <v>373</v>
      </c>
      <c r="E103" s="247"/>
      <c r="F103" s="307"/>
      <c r="G103" s="251">
        <f t="shared" ref="G103:G118" si="27">J103+M103+S103+Y103</f>
        <v>0</v>
      </c>
      <c r="H103" s="249">
        <f t="shared" ref="H103:H118" si="28">K103+N103+T103+Z103</f>
        <v>0</v>
      </c>
      <c r="I103" s="250">
        <f>H103-G103</f>
        <v>0</v>
      </c>
      <c r="J103" s="302"/>
      <c r="K103" s="302"/>
      <c r="L103" s="250">
        <f t="shared" si="18"/>
        <v>0</v>
      </c>
      <c r="M103" s="303"/>
      <c r="N103" s="302"/>
      <c r="O103" s="252">
        <f t="shared" si="19"/>
        <v>0</v>
      </c>
      <c r="P103" s="248">
        <f>J103+M103</f>
        <v>0</v>
      </c>
      <c r="Q103" s="249">
        <f>K103+N103</f>
        <v>0</v>
      </c>
      <c r="R103" s="250">
        <f>Q103-P103</f>
        <v>0</v>
      </c>
      <c r="S103" s="303"/>
      <c r="T103" s="302"/>
      <c r="U103" s="252">
        <f t="shared" si="20"/>
        <v>0</v>
      </c>
      <c r="V103" s="248">
        <f>P103+S103</f>
        <v>0</v>
      </c>
      <c r="W103" s="249">
        <f>Q103+T103</f>
        <v>0</v>
      </c>
      <c r="X103" s="250">
        <f>W103-V103</f>
        <v>0</v>
      </c>
      <c r="Y103" s="303"/>
      <c r="Z103" s="302"/>
      <c r="AA103" s="250">
        <f t="shared" si="21"/>
        <v>0</v>
      </c>
    </row>
    <row r="104" spans="1:29" ht="12.2" hidden="1" customHeight="1" x14ac:dyDescent="0.2">
      <c r="C104" s="245" t="s">
        <v>374</v>
      </c>
      <c r="D104" s="301" t="s">
        <v>375</v>
      </c>
      <c r="E104" s="247"/>
      <c r="F104" s="307"/>
      <c r="G104" s="251">
        <f t="shared" si="27"/>
        <v>0</v>
      </c>
      <c r="H104" s="249">
        <f t="shared" si="28"/>
        <v>0</v>
      </c>
      <c r="I104" s="250">
        <f>H104-G104</f>
        <v>0</v>
      </c>
      <c r="J104" s="302"/>
      <c r="K104" s="302"/>
      <c r="L104" s="250">
        <f>K104-J104</f>
        <v>0</v>
      </c>
      <c r="M104" s="303"/>
      <c r="N104" s="302"/>
      <c r="O104" s="252">
        <f>N104-M104</f>
        <v>0</v>
      </c>
      <c r="P104" s="248">
        <f>J104+M104</f>
        <v>0</v>
      </c>
      <c r="Q104" s="249">
        <f>K104+N104</f>
        <v>0</v>
      </c>
      <c r="R104" s="250">
        <f>Q104-P104</f>
        <v>0</v>
      </c>
      <c r="S104" s="303"/>
      <c r="T104" s="302"/>
      <c r="U104" s="252">
        <f>T104-S104</f>
        <v>0</v>
      </c>
      <c r="V104" s="248">
        <f>P104+S104</f>
        <v>0</v>
      </c>
      <c r="W104" s="249">
        <f>Q104+T104</f>
        <v>0</v>
      </c>
      <c r="X104" s="250">
        <f>W104-V104</f>
        <v>0</v>
      </c>
      <c r="Y104" s="303"/>
      <c r="Z104" s="302"/>
      <c r="AA104" s="250">
        <f>Z104-Y104</f>
        <v>0</v>
      </c>
    </row>
    <row r="105" spans="1:29" ht="12.2" customHeight="1" x14ac:dyDescent="0.2">
      <c r="C105" s="245" t="s">
        <v>376</v>
      </c>
      <c r="D105" s="301" t="s">
        <v>377</v>
      </c>
      <c r="E105" s="247"/>
      <c r="F105" s="307"/>
      <c r="G105" s="251">
        <f t="shared" si="27"/>
        <v>415</v>
      </c>
      <c r="H105" s="249">
        <f t="shared" si="28"/>
        <v>385.96504000000004</v>
      </c>
      <c r="I105" s="250">
        <f t="shared" si="22"/>
        <v>-29.034959999999955</v>
      </c>
      <c r="J105" s="249">
        <f>J106+J107+J108+J109+J110</f>
        <v>85</v>
      </c>
      <c r="K105" s="249">
        <f>K106+K107+K108+K109+K110</f>
        <v>96.001009999999994</v>
      </c>
      <c r="L105" s="250">
        <f t="shared" ref="L105:L110" si="29">K105-J105</f>
        <v>11.001009999999994</v>
      </c>
      <c r="M105" s="249">
        <f>M106+M107+M108+M109+M110</f>
        <v>90</v>
      </c>
      <c r="N105" s="249">
        <f>N106+N107+N108+N109+N110</f>
        <v>110.77068</v>
      </c>
      <c r="O105" s="252">
        <f t="shared" ref="O105:O110" si="30">N105-M105</f>
        <v>20.770679999999999</v>
      </c>
      <c r="P105" s="248">
        <f t="shared" si="23"/>
        <v>175</v>
      </c>
      <c r="Q105" s="249">
        <f t="shared" si="23"/>
        <v>206.77168999999998</v>
      </c>
      <c r="R105" s="250">
        <f t="shared" si="24"/>
        <v>31.771689999999978</v>
      </c>
      <c r="S105" s="249">
        <f>S106+S107+S108+S109+S110</f>
        <v>80</v>
      </c>
      <c r="T105" s="249">
        <f>T106+T107+T108+T109+T110</f>
        <v>101.852</v>
      </c>
      <c r="U105" s="252">
        <f t="shared" ref="U105:U110" si="31">T105-S105</f>
        <v>21.852000000000004</v>
      </c>
      <c r="V105" s="248">
        <f t="shared" si="25"/>
        <v>255</v>
      </c>
      <c r="W105" s="249">
        <f t="shared" si="25"/>
        <v>308.62369000000001</v>
      </c>
      <c r="X105" s="250">
        <f t="shared" si="26"/>
        <v>53.623690000000011</v>
      </c>
      <c r="Y105" s="249">
        <f>Y106+Y107+Y108+Y109+Y110</f>
        <v>160</v>
      </c>
      <c r="Z105" s="249">
        <f>Z106+Z107+Z108+Z109+Z110</f>
        <v>77.341350000000006</v>
      </c>
      <c r="AA105" s="250">
        <f t="shared" ref="AA105:AA110" si="32">Z105-Y105</f>
        <v>-82.658649999999994</v>
      </c>
      <c r="AC105" s="306"/>
    </row>
    <row r="106" spans="1:29" ht="12.2" customHeight="1" x14ac:dyDescent="0.2">
      <c r="C106" s="245" t="s">
        <v>378</v>
      </c>
      <c r="D106" s="316" t="s">
        <v>379</v>
      </c>
      <c r="E106" s="247"/>
      <c r="F106" s="307"/>
      <c r="G106" s="251">
        <f t="shared" si="27"/>
        <v>415</v>
      </c>
      <c r="H106" s="249">
        <f t="shared" si="28"/>
        <v>385.96504000000004</v>
      </c>
      <c r="I106" s="250">
        <f t="shared" si="22"/>
        <v>-29.034959999999955</v>
      </c>
      <c r="J106" s="302">
        <v>85</v>
      </c>
      <c r="K106" s="302">
        <v>96.001009999999994</v>
      </c>
      <c r="L106" s="250">
        <f t="shared" si="29"/>
        <v>11.001009999999994</v>
      </c>
      <c r="M106" s="310">
        <v>90</v>
      </c>
      <c r="N106" s="302">
        <v>110.77068</v>
      </c>
      <c r="O106" s="252">
        <f t="shared" si="30"/>
        <v>20.770679999999999</v>
      </c>
      <c r="P106" s="248">
        <f t="shared" si="23"/>
        <v>175</v>
      </c>
      <c r="Q106" s="249">
        <f t="shared" si="23"/>
        <v>206.77168999999998</v>
      </c>
      <c r="R106" s="250">
        <f t="shared" si="24"/>
        <v>31.771689999999978</v>
      </c>
      <c r="S106" s="303">
        <v>80</v>
      </c>
      <c r="T106" s="302">
        <v>101.852</v>
      </c>
      <c r="U106" s="252">
        <f t="shared" si="31"/>
        <v>21.852000000000004</v>
      </c>
      <c r="V106" s="248">
        <f t="shared" si="25"/>
        <v>255</v>
      </c>
      <c r="W106" s="249">
        <f t="shared" si="25"/>
        <v>308.62369000000001</v>
      </c>
      <c r="X106" s="250">
        <f t="shared" si="26"/>
        <v>53.623690000000011</v>
      </c>
      <c r="Y106" s="310">
        <v>160</v>
      </c>
      <c r="Z106" s="302">
        <v>77.341350000000006</v>
      </c>
      <c r="AA106" s="250">
        <f t="shared" si="32"/>
        <v>-82.658649999999994</v>
      </c>
    </row>
    <row r="107" spans="1:29" ht="12.2" hidden="1" customHeight="1" x14ac:dyDescent="0.2">
      <c r="C107" s="245" t="s">
        <v>380</v>
      </c>
      <c r="D107" s="316"/>
      <c r="E107" s="247"/>
      <c r="F107" s="307"/>
      <c r="G107" s="251">
        <f t="shared" si="27"/>
        <v>0</v>
      </c>
      <c r="H107" s="249">
        <f t="shared" si="28"/>
        <v>0</v>
      </c>
      <c r="I107" s="250">
        <f>H107-G107</f>
        <v>0</v>
      </c>
      <c r="J107" s="302"/>
      <c r="K107" s="302"/>
      <c r="L107" s="250">
        <f t="shared" si="29"/>
        <v>0</v>
      </c>
      <c r="M107" s="302"/>
      <c r="N107" s="302"/>
      <c r="O107" s="252">
        <f t="shared" si="30"/>
        <v>0</v>
      </c>
      <c r="P107" s="248">
        <f>J107+M107</f>
        <v>0</v>
      </c>
      <c r="Q107" s="249">
        <f>K107+N107</f>
        <v>0</v>
      </c>
      <c r="R107" s="250">
        <f>Q107-P107</f>
        <v>0</v>
      </c>
      <c r="S107" s="302"/>
      <c r="T107" s="302"/>
      <c r="U107" s="252">
        <f t="shared" si="31"/>
        <v>0</v>
      </c>
      <c r="V107" s="248">
        <f>P107+S107</f>
        <v>0</v>
      </c>
      <c r="W107" s="249">
        <f>Q107+T107</f>
        <v>0</v>
      </c>
      <c r="X107" s="250">
        <f t="shared" si="26"/>
        <v>0</v>
      </c>
      <c r="Y107" s="302"/>
      <c r="Z107" s="302"/>
      <c r="AA107" s="250">
        <f t="shared" si="32"/>
        <v>0</v>
      </c>
    </row>
    <row r="108" spans="1:29" ht="12.2" hidden="1" customHeight="1" x14ac:dyDescent="0.2">
      <c r="C108" s="245" t="s">
        <v>381</v>
      </c>
      <c r="D108" s="316"/>
      <c r="E108" s="247"/>
      <c r="F108" s="307"/>
      <c r="G108" s="251">
        <f t="shared" si="27"/>
        <v>0</v>
      </c>
      <c r="H108" s="249">
        <f t="shared" si="28"/>
        <v>0</v>
      </c>
      <c r="I108" s="250">
        <f t="shared" si="22"/>
        <v>0</v>
      </c>
      <c r="J108" s="302"/>
      <c r="K108" s="302"/>
      <c r="L108" s="250">
        <f t="shared" si="29"/>
        <v>0</v>
      </c>
      <c r="M108" s="302"/>
      <c r="N108" s="302"/>
      <c r="O108" s="252">
        <f t="shared" si="30"/>
        <v>0</v>
      </c>
      <c r="P108" s="248">
        <f t="shared" si="23"/>
        <v>0</v>
      </c>
      <c r="Q108" s="249">
        <f t="shared" si="23"/>
        <v>0</v>
      </c>
      <c r="R108" s="250">
        <f t="shared" si="24"/>
        <v>0</v>
      </c>
      <c r="S108" s="302"/>
      <c r="T108" s="302"/>
      <c r="U108" s="252">
        <f t="shared" si="31"/>
        <v>0</v>
      </c>
      <c r="V108" s="248">
        <f t="shared" si="25"/>
        <v>0</v>
      </c>
      <c r="W108" s="249">
        <f t="shared" si="25"/>
        <v>0</v>
      </c>
      <c r="X108" s="250">
        <f t="shared" si="26"/>
        <v>0</v>
      </c>
      <c r="Y108" s="302"/>
      <c r="Z108" s="302"/>
      <c r="AA108" s="250">
        <f t="shared" si="32"/>
        <v>0</v>
      </c>
    </row>
    <row r="109" spans="1:29" ht="12.2" hidden="1" customHeight="1" x14ac:dyDescent="0.2">
      <c r="C109" s="245" t="s">
        <v>382</v>
      </c>
      <c r="D109" s="316"/>
      <c r="E109" s="247"/>
      <c r="F109" s="307"/>
      <c r="G109" s="251">
        <f t="shared" si="27"/>
        <v>0</v>
      </c>
      <c r="H109" s="249">
        <f t="shared" si="28"/>
        <v>0</v>
      </c>
      <c r="I109" s="250">
        <f t="shared" si="22"/>
        <v>0</v>
      </c>
      <c r="J109" s="302"/>
      <c r="K109" s="302"/>
      <c r="L109" s="250">
        <f t="shared" si="29"/>
        <v>0</v>
      </c>
      <c r="M109" s="302"/>
      <c r="N109" s="302"/>
      <c r="O109" s="252">
        <f t="shared" si="30"/>
        <v>0</v>
      </c>
      <c r="P109" s="248">
        <f t="shared" si="23"/>
        <v>0</v>
      </c>
      <c r="Q109" s="249">
        <f t="shared" si="23"/>
        <v>0</v>
      </c>
      <c r="R109" s="250">
        <f t="shared" si="24"/>
        <v>0</v>
      </c>
      <c r="S109" s="302"/>
      <c r="T109" s="302"/>
      <c r="U109" s="252">
        <f t="shared" si="31"/>
        <v>0</v>
      </c>
      <c r="V109" s="248">
        <f t="shared" si="25"/>
        <v>0</v>
      </c>
      <c r="W109" s="249">
        <f t="shared" si="25"/>
        <v>0</v>
      </c>
      <c r="X109" s="250">
        <f t="shared" si="26"/>
        <v>0</v>
      </c>
      <c r="Y109" s="302"/>
      <c r="Z109" s="302"/>
      <c r="AA109" s="250">
        <f t="shared" si="32"/>
        <v>0</v>
      </c>
    </row>
    <row r="110" spans="1:29" ht="12.2" hidden="1" customHeight="1" x14ac:dyDescent="0.2">
      <c r="C110" s="245" t="s">
        <v>383</v>
      </c>
      <c r="D110" s="316"/>
      <c r="E110" s="247"/>
      <c r="F110" s="307"/>
      <c r="G110" s="251">
        <f t="shared" si="27"/>
        <v>0</v>
      </c>
      <c r="H110" s="249">
        <f t="shared" si="28"/>
        <v>0</v>
      </c>
      <c r="I110" s="250">
        <f t="shared" si="22"/>
        <v>0</v>
      </c>
      <c r="J110" s="302"/>
      <c r="K110" s="302"/>
      <c r="L110" s="250">
        <f t="shared" si="29"/>
        <v>0</v>
      </c>
      <c r="M110" s="302"/>
      <c r="N110" s="302"/>
      <c r="O110" s="252">
        <f t="shared" si="30"/>
        <v>0</v>
      </c>
      <c r="P110" s="248">
        <f t="shared" si="23"/>
        <v>0</v>
      </c>
      <c r="Q110" s="249">
        <f t="shared" si="23"/>
        <v>0</v>
      </c>
      <c r="R110" s="250">
        <f t="shared" si="24"/>
        <v>0</v>
      </c>
      <c r="S110" s="302"/>
      <c r="T110" s="302"/>
      <c r="U110" s="252">
        <f t="shared" si="31"/>
        <v>0</v>
      </c>
      <c r="V110" s="248">
        <f t="shared" si="25"/>
        <v>0</v>
      </c>
      <c r="W110" s="249">
        <f t="shared" si="25"/>
        <v>0</v>
      </c>
      <c r="X110" s="250">
        <f t="shared" si="26"/>
        <v>0</v>
      </c>
      <c r="Y110" s="302"/>
      <c r="Z110" s="302"/>
      <c r="AA110" s="250">
        <f t="shared" si="32"/>
        <v>0</v>
      </c>
    </row>
    <row r="111" spans="1:29" s="234" customFormat="1" ht="13.7" customHeight="1" collapsed="1" x14ac:dyDescent="0.2">
      <c r="C111" s="235" t="s">
        <v>21</v>
      </c>
      <c r="D111" s="236" t="s">
        <v>384</v>
      </c>
      <c r="E111" s="237"/>
      <c r="F111" s="238">
        <f>F112+F119+F132+F151+F155+F166+F190+F196+F219+F241+F248+F255</f>
        <v>545068.33519037301</v>
      </c>
      <c r="G111" s="241">
        <f t="shared" si="27"/>
        <v>512439.54090393602</v>
      </c>
      <c r="H111" s="239">
        <f t="shared" si="28"/>
        <v>495142.03075000003</v>
      </c>
      <c r="I111" s="240">
        <f t="shared" si="22"/>
        <v>-17297.510153935989</v>
      </c>
      <c r="J111" s="239">
        <f>J112+J119+J132+J151+J155+J166+J190+J196+J219+J241+J248+J255</f>
        <v>143215.40821798402</v>
      </c>
      <c r="K111" s="239">
        <f>K112+K119+K132+K151+K155+K166+K190+K196+K219+K241+K248+K255</f>
        <v>140402.53075000001</v>
      </c>
      <c r="L111" s="240">
        <f>K111-J111</f>
        <v>-2812.8774679840135</v>
      </c>
      <c r="M111" s="241">
        <f>M112+M119+M132+M151+M155+M166+M190+M196+M219+M241+M248+M255</f>
        <v>110890.93312695601</v>
      </c>
      <c r="N111" s="239">
        <f>N112+N119+N132+N151+N155+N166+N190+N196+N219+N241+N248+N255</f>
        <v>116075.33376999998</v>
      </c>
      <c r="O111" s="242">
        <f>N111-M111</f>
        <v>5184.4006430439767</v>
      </c>
      <c r="P111" s="238">
        <f t="shared" si="23"/>
        <v>254106.34134494001</v>
      </c>
      <c r="Q111" s="239">
        <f t="shared" si="23"/>
        <v>256477.86452</v>
      </c>
      <c r="R111" s="240">
        <f t="shared" si="24"/>
        <v>2371.5231750599924</v>
      </c>
      <c r="S111" s="241">
        <f>S112+S119+S132+S151+S155+S166+S190+S196+S219+S241+S248+S255</f>
        <v>107509.16337193402</v>
      </c>
      <c r="T111" s="239">
        <f>T112+T119+T132+T151+T155+T166+T190+T196+T219+T241+T248+T255</f>
        <v>96762.212970000008</v>
      </c>
      <c r="U111" s="242">
        <f>T111-S111</f>
        <v>-10746.950401934009</v>
      </c>
      <c r="V111" s="238">
        <f t="shared" si="25"/>
        <v>361615.50471687404</v>
      </c>
      <c r="W111" s="239">
        <f t="shared" si="25"/>
        <v>353240.07749</v>
      </c>
      <c r="X111" s="240">
        <f t="shared" si="26"/>
        <v>-8375.427226874046</v>
      </c>
      <c r="Y111" s="241">
        <f>Y112+Y119+Y132+Y151+Y155+Y166+Y190+Y196+Y219+Y241+Y248+Y255</f>
        <v>150824.03618706201</v>
      </c>
      <c r="Z111" s="239">
        <f>Z112+Z119+Z132+Z151+Z155+Z166+Z190+Z196+Z219+Z241+Z248+Z255</f>
        <v>141901.95326000001</v>
      </c>
      <c r="AA111" s="240">
        <f>Z111-Y111</f>
        <v>-8922.0829270620015</v>
      </c>
      <c r="AC111" s="195"/>
    </row>
    <row r="112" spans="1:29" s="234" customFormat="1" x14ac:dyDescent="0.2">
      <c r="C112" s="317" t="s">
        <v>23</v>
      </c>
      <c r="D112" s="318" t="s">
        <v>385</v>
      </c>
      <c r="E112" s="319"/>
      <c r="F112" s="304">
        <f>F113+F114+F115+F116+F117+F118</f>
        <v>78227.742373022978</v>
      </c>
      <c r="G112" s="322">
        <f t="shared" si="27"/>
        <v>55037.867207820003</v>
      </c>
      <c r="H112" s="320">
        <f t="shared" si="28"/>
        <v>50067.494440000002</v>
      </c>
      <c r="I112" s="321">
        <f t="shared" si="22"/>
        <v>-4970.3727678200012</v>
      </c>
      <c r="J112" s="320">
        <f>J113+J114+J115+J116+J117+J118</f>
        <v>12559.66525758</v>
      </c>
      <c r="K112" s="320">
        <f>K113+K114+K115+K116+K117+K118</f>
        <v>12983.456800000002</v>
      </c>
      <c r="L112" s="321">
        <f>K112-J112</f>
        <v>423.79154242000186</v>
      </c>
      <c r="M112" s="322">
        <f>M113+M114+M115+M116+M117+M118</f>
        <v>12588.61939398</v>
      </c>
      <c r="N112" s="320">
        <f>N113+N114+N115+N116+N117+N118</f>
        <v>12790.397409999998</v>
      </c>
      <c r="O112" s="323">
        <f>N112-M112</f>
        <v>201.77801601999818</v>
      </c>
      <c r="P112" s="304">
        <f t="shared" si="23"/>
        <v>25148.284651559999</v>
      </c>
      <c r="Q112" s="320">
        <f t="shared" si="23"/>
        <v>25773.854209999998</v>
      </c>
      <c r="R112" s="321">
        <f t="shared" si="24"/>
        <v>625.56955843999822</v>
      </c>
      <c r="S112" s="322">
        <f>S113+S114+S115+S116+S117+S118</f>
        <v>13717.993867200001</v>
      </c>
      <c r="T112" s="320">
        <f>T113+T114+T115+T116+T117+T118</f>
        <v>11079.919820000001</v>
      </c>
      <c r="U112" s="323">
        <f>T112-S112</f>
        <v>-2638.0740471999998</v>
      </c>
      <c r="V112" s="304">
        <f t="shared" si="25"/>
        <v>38866.278518760002</v>
      </c>
      <c r="W112" s="320">
        <f t="shared" si="25"/>
        <v>36853.77403</v>
      </c>
      <c r="X112" s="321">
        <f t="shared" si="26"/>
        <v>-2012.5044887600015</v>
      </c>
      <c r="Y112" s="322">
        <f>Y113+Y114+Y115+Y116+Y117+Y118</f>
        <v>16171.58868906</v>
      </c>
      <c r="Z112" s="320">
        <f>Z113+Z114+Z115+Z116+Z117+Z118</f>
        <v>13213.72041</v>
      </c>
      <c r="AA112" s="321">
        <f>Z112-Y112</f>
        <v>-2957.8682790599996</v>
      </c>
      <c r="AC112" s="195"/>
    </row>
    <row r="113" spans="1:33" x14ac:dyDescent="0.2">
      <c r="C113" s="245" t="s">
        <v>386</v>
      </c>
      <c r="D113" s="301" t="s">
        <v>387</v>
      </c>
      <c r="E113" s="324" t="s">
        <v>388</v>
      </c>
      <c r="F113" s="276">
        <v>51816.925401883178</v>
      </c>
      <c r="G113" s="251">
        <f t="shared" si="27"/>
        <v>36456.287410000004</v>
      </c>
      <c r="H113" s="249">
        <f t="shared" si="28"/>
        <v>33605.954570000002</v>
      </c>
      <c r="I113" s="250">
        <f t="shared" si="22"/>
        <v>-2850.3328400000028</v>
      </c>
      <c r="J113" s="249">
        <v>8191.4402900000005</v>
      </c>
      <c r="K113" s="249">
        <v>8792.356240000001</v>
      </c>
      <c r="L113" s="250">
        <f t="shared" ref="L113:L118" si="33">K113-J113</f>
        <v>600.91595000000052</v>
      </c>
      <c r="M113" s="249">
        <v>8213.1784900000002</v>
      </c>
      <c r="N113" s="249">
        <v>8582.4853599999988</v>
      </c>
      <c r="O113" s="252">
        <f t="shared" ref="O113:O118" si="34">N113-M113</f>
        <v>369.30686999999853</v>
      </c>
      <c r="P113" s="248">
        <f t="shared" si="23"/>
        <v>16404.618780000001</v>
      </c>
      <c r="Q113" s="249">
        <f t="shared" si="23"/>
        <v>17374.8416</v>
      </c>
      <c r="R113" s="250">
        <f t="shared" si="24"/>
        <v>970.22281999999905</v>
      </c>
      <c r="S113" s="249">
        <v>9086.093600000002</v>
      </c>
      <c r="T113" s="249">
        <v>7017.9846400000006</v>
      </c>
      <c r="U113" s="252">
        <f t="shared" ref="U113:U118" si="35">T113-S113</f>
        <v>-2068.1089600000014</v>
      </c>
      <c r="V113" s="248">
        <f t="shared" si="25"/>
        <v>25490.712380000004</v>
      </c>
      <c r="W113" s="249">
        <f t="shared" si="25"/>
        <v>24392.826240000002</v>
      </c>
      <c r="X113" s="250">
        <f t="shared" si="26"/>
        <v>-1097.8861400000023</v>
      </c>
      <c r="Y113" s="249">
        <v>10965.57503</v>
      </c>
      <c r="Z113" s="249">
        <v>9213.1283299999996</v>
      </c>
      <c r="AA113" s="250">
        <f t="shared" ref="AA113:AA118" si="36">Z113-Y113</f>
        <v>-1752.4467000000004</v>
      </c>
      <c r="AB113" s="277" t="s">
        <v>389</v>
      </c>
      <c r="AE113" s="325"/>
      <c r="AG113" s="325"/>
    </row>
    <row r="114" spans="1:33" x14ac:dyDescent="0.2">
      <c r="A114" s="234"/>
      <c r="B114" s="234"/>
      <c r="C114" s="245" t="s">
        <v>390</v>
      </c>
      <c r="D114" s="301" t="s">
        <v>391</v>
      </c>
      <c r="E114" s="247"/>
      <c r="F114" s="276">
        <v>8265.8260366905415</v>
      </c>
      <c r="G114" s="251">
        <f t="shared" si="27"/>
        <v>5815.5</v>
      </c>
      <c r="H114" s="249">
        <f t="shared" si="28"/>
        <v>4965.6156499999997</v>
      </c>
      <c r="I114" s="250">
        <f t="shared" si="22"/>
        <v>-849.88435000000027</v>
      </c>
      <c r="J114" s="249">
        <v>1455</v>
      </c>
      <c r="K114" s="249">
        <v>1185.9983400000001</v>
      </c>
      <c r="L114" s="250">
        <f t="shared" si="33"/>
        <v>-269.0016599999999</v>
      </c>
      <c r="M114" s="249">
        <v>1455.5</v>
      </c>
      <c r="N114" s="249">
        <v>1245.26298</v>
      </c>
      <c r="O114" s="252">
        <f t="shared" si="34"/>
        <v>-210.23702000000003</v>
      </c>
      <c r="P114" s="248">
        <f t="shared" si="23"/>
        <v>2910.5</v>
      </c>
      <c r="Q114" s="249">
        <f t="shared" si="23"/>
        <v>2431.2613200000001</v>
      </c>
      <c r="R114" s="250">
        <f t="shared" si="24"/>
        <v>-479.23867999999993</v>
      </c>
      <c r="S114" s="249">
        <v>1450</v>
      </c>
      <c r="T114" s="249">
        <v>1494.5315899999998</v>
      </c>
      <c r="U114" s="252">
        <f t="shared" si="35"/>
        <v>44.531589999999824</v>
      </c>
      <c r="V114" s="248">
        <f t="shared" si="25"/>
        <v>4360.5</v>
      </c>
      <c r="W114" s="249">
        <f t="shared" si="25"/>
        <v>3925.7929100000001</v>
      </c>
      <c r="X114" s="250">
        <f t="shared" si="26"/>
        <v>-434.70708999999988</v>
      </c>
      <c r="Y114" s="249">
        <v>1455</v>
      </c>
      <c r="Z114" s="249">
        <v>1039.8227400000001</v>
      </c>
      <c r="AA114" s="250">
        <f t="shared" si="36"/>
        <v>-415.17725999999993</v>
      </c>
      <c r="AB114" s="277" t="s">
        <v>389</v>
      </c>
    </row>
    <row r="115" spans="1:33" ht="11.25" hidden="1" customHeight="1" x14ac:dyDescent="0.2">
      <c r="C115" s="245" t="s">
        <v>392</v>
      </c>
      <c r="D115" s="301" t="s">
        <v>393</v>
      </c>
      <c r="E115" s="247"/>
      <c r="F115" s="276"/>
      <c r="G115" s="251">
        <f t="shared" si="27"/>
        <v>0</v>
      </c>
      <c r="H115" s="249">
        <f t="shared" si="28"/>
        <v>0</v>
      </c>
      <c r="I115" s="250">
        <f t="shared" si="22"/>
        <v>0</v>
      </c>
      <c r="J115" s="249">
        <v>0</v>
      </c>
      <c r="K115" s="249">
        <v>0</v>
      </c>
      <c r="L115" s="250">
        <f t="shared" si="33"/>
        <v>0</v>
      </c>
      <c r="M115" s="249">
        <v>0</v>
      </c>
      <c r="N115" s="249">
        <v>0</v>
      </c>
      <c r="O115" s="252">
        <f t="shared" si="34"/>
        <v>0</v>
      </c>
      <c r="P115" s="248">
        <f t="shared" si="23"/>
        <v>0</v>
      </c>
      <c r="Q115" s="249">
        <f t="shared" si="23"/>
        <v>0</v>
      </c>
      <c r="R115" s="250">
        <f t="shared" si="24"/>
        <v>0</v>
      </c>
      <c r="S115" s="249">
        <v>0</v>
      </c>
      <c r="T115" s="249">
        <v>0</v>
      </c>
      <c r="U115" s="252">
        <f t="shared" si="35"/>
        <v>0</v>
      </c>
      <c r="V115" s="248">
        <f t="shared" si="25"/>
        <v>0</v>
      </c>
      <c r="W115" s="249">
        <f t="shared" si="25"/>
        <v>0</v>
      </c>
      <c r="X115" s="250">
        <f t="shared" si="26"/>
        <v>0</v>
      </c>
      <c r="Y115" s="249">
        <v>0</v>
      </c>
      <c r="Z115" s="249">
        <v>0</v>
      </c>
      <c r="AA115" s="250">
        <f t="shared" si="36"/>
        <v>0</v>
      </c>
      <c r="AB115" s="277" t="s">
        <v>389</v>
      </c>
    </row>
    <row r="116" spans="1:33" s="188" customFormat="1" ht="33" customHeight="1" x14ac:dyDescent="0.2">
      <c r="A116" s="234"/>
      <c r="B116" s="234"/>
      <c r="C116" s="245" t="s">
        <v>394</v>
      </c>
      <c r="D116" s="301" t="s">
        <v>395</v>
      </c>
      <c r="E116" s="324" t="s">
        <v>396</v>
      </c>
      <c r="F116" s="276">
        <v>15648.711471368715</v>
      </c>
      <c r="G116" s="251">
        <f t="shared" si="27"/>
        <v>11009.798797819998</v>
      </c>
      <c r="H116" s="249">
        <f t="shared" si="28"/>
        <v>9996.3084299999991</v>
      </c>
      <c r="I116" s="250">
        <f t="shared" si="22"/>
        <v>-1013.4903678199989</v>
      </c>
      <c r="J116" s="249">
        <v>2473.8149675799996</v>
      </c>
      <c r="K116" s="249">
        <v>2646.9307999999996</v>
      </c>
      <c r="L116" s="250">
        <f t="shared" si="33"/>
        <v>173.11583242000006</v>
      </c>
      <c r="M116" s="249">
        <v>2480.3799039799992</v>
      </c>
      <c r="N116" s="249">
        <v>2586.5796299999997</v>
      </c>
      <c r="O116" s="252">
        <f t="shared" si="34"/>
        <v>106.19972602000053</v>
      </c>
      <c r="P116" s="248">
        <f t="shared" si="23"/>
        <v>4954.1948715599992</v>
      </c>
      <c r="Q116" s="249">
        <f t="shared" si="23"/>
        <v>5233.5104299999994</v>
      </c>
      <c r="R116" s="250">
        <f t="shared" si="24"/>
        <v>279.31555844000013</v>
      </c>
      <c r="S116" s="249">
        <v>2744.0002671999996</v>
      </c>
      <c r="T116" s="249">
        <v>2116.0549900000001</v>
      </c>
      <c r="U116" s="252">
        <f t="shared" si="35"/>
        <v>-627.94527719999951</v>
      </c>
      <c r="V116" s="248">
        <f t="shared" si="25"/>
        <v>7698.1951387599984</v>
      </c>
      <c r="W116" s="249">
        <f t="shared" si="25"/>
        <v>7349.565419999999</v>
      </c>
      <c r="X116" s="250">
        <f t="shared" si="26"/>
        <v>-348.62971875999938</v>
      </c>
      <c r="Y116" s="249">
        <v>3311.6036590599997</v>
      </c>
      <c r="Z116" s="249">
        <v>2646.7430099999997</v>
      </c>
      <c r="AA116" s="250">
        <f t="shared" si="36"/>
        <v>-664.86064906000001</v>
      </c>
      <c r="AB116" s="277" t="s">
        <v>389</v>
      </c>
      <c r="AC116" s="254"/>
    </row>
    <row r="117" spans="1:33" s="188" customFormat="1" x14ac:dyDescent="0.2">
      <c r="A117" s="234"/>
      <c r="B117" s="234"/>
      <c r="C117" s="245" t="s">
        <v>397</v>
      </c>
      <c r="D117" s="301" t="s">
        <v>398</v>
      </c>
      <c r="E117" s="247"/>
      <c r="F117" s="276">
        <v>2496.2794630805438</v>
      </c>
      <c r="G117" s="251">
        <f t="shared" si="27"/>
        <v>1756.2810000000002</v>
      </c>
      <c r="H117" s="249">
        <f t="shared" si="28"/>
        <v>1499.6157899999998</v>
      </c>
      <c r="I117" s="250">
        <f t="shared" si="22"/>
        <v>-256.66521000000034</v>
      </c>
      <c r="J117" s="249">
        <v>439.41</v>
      </c>
      <c r="K117" s="249">
        <v>358.17142000000001</v>
      </c>
      <c r="L117" s="250">
        <f t="shared" si="33"/>
        <v>-81.238580000000013</v>
      </c>
      <c r="M117" s="249">
        <v>439.56099999999998</v>
      </c>
      <c r="N117" s="249">
        <v>376.06943999999999</v>
      </c>
      <c r="O117" s="252">
        <f t="shared" si="34"/>
        <v>-63.491559999999993</v>
      </c>
      <c r="P117" s="248">
        <f t="shared" si="23"/>
        <v>878.971</v>
      </c>
      <c r="Q117" s="249">
        <f t="shared" si="23"/>
        <v>734.24086</v>
      </c>
      <c r="R117" s="250">
        <f t="shared" si="24"/>
        <v>-144.73014000000001</v>
      </c>
      <c r="S117" s="249">
        <v>437.9</v>
      </c>
      <c r="T117" s="249">
        <v>451.34859999999998</v>
      </c>
      <c r="U117" s="252">
        <f t="shared" si="35"/>
        <v>13.448599999999999</v>
      </c>
      <c r="V117" s="248">
        <f t="shared" si="25"/>
        <v>1316.8710000000001</v>
      </c>
      <c r="W117" s="249">
        <f t="shared" si="25"/>
        <v>1185.5894599999999</v>
      </c>
      <c r="X117" s="250">
        <f t="shared" si="26"/>
        <v>-131.28154000000018</v>
      </c>
      <c r="Y117" s="249">
        <v>439.41</v>
      </c>
      <c r="Z117" s="249">
        <v>314.02633000000003</v>
      </c>
      <c r="AA117" s="250">
        <f t="shared" si="36"/>
        <v>-125.38367</v>
      </c>
      <c r="AB117" s="277" t="s">
        <v>389</v>
      </c>
      <c r="AC117" s="254"/>
    </row>
    <row r="118" spans="1:33" s="188" customFormat="1" ht="12.2" hidden="1" customHeight="1" x14ac:dyDescent="0.2">
      <c r="A118" s="234"/>
      <c r="B118" s="234"/>
      <c r="C118" s="245" t="s">
        <v>399</v>
      </c>
      <c r="D118" s="301" t="s">
        <v>400</v>
      </c>
      <c r="E118" s="247"/>
      <c r="F118" s="276"/>
      <c r="G118" s="251">
        <f t="shared" si="27"/>
        <v>0</v>
      </c>
      <c r="H118" s="249">
        <f t="shared" si="28"/>
        <v>0</v>
      </c>
      <c r="I118" s="250">
        <f t="shared" si="22"/>
        <v>0</v>
      </c>
      <c r="J118" s="249">
        <v>0</v>
      </c>
      <c r="K118" s="249">
        <v>0</v>
      </c>
      <c r="L118" s="250">
        <f t="shared" si="33"/>
        <v>0</v>
      </c>
      <c r="M118" s="249">
        <v>0</v>
      </c>
      <c r="N118" s="249">
        <v>0</v>
      </c>
      <c r="O118" s="252">
        <f t="shared" si="34"/>
        <v>0</v>
      </c>
      <c r="P118" s="287">
        <f t="shared" si="23"/>
        <v>0</v>
      </c>
      <c r="Q118" s="285">
        <f t="shared" si="23"/>
        <v>0</v>
      </c>
      <c r="R118" s="250">
        <f t="shared" si="24"/>
        <v>0</v>
      </c>
      <c r="S118" s="249">
        <v>0</v>
      </c>
      <c r="T118" s="249">
        <v>0</v>
      </c>
      <c r="U118" s="252">
        <f t="shared" si="35"/>
        <v>0</v>
      </c>
      <c r="V118" s="287">
        <f t="shared" si="25"/>
        <v>0</v>
      </c>
      <c r="W118" s="285">
        <f t="shared" si="25"/>
        <v>0</v>
      </c>
      <c r="X118" s="250">
        <f t="shared" si="26"/>
        <v>0</v>
      </c>
      <c r="Y118" s="249">
        <v>0</v>
      </c>
      <c r="Z118" s="249">
        <v>0</v>
      </c>
      <c r="AA118" s="250">
        <f t="shared" si="36"/>
        <v>0</v>
      </c>
      <c r="AB118" s="277" t="s">
        <v>389</v>
      </c>
      <c r="AC118" s="254"/>
    </row>
    <row r="119" spans="1:33" s="265" customFormat="1" ht="12.2" hidden="1" customHeight="1" x14ac:dyDescent="0.2">
      <c r="A119" s="234"/>
      <c r="B119" s="234"/>
      <c r="C119" s="255" t="s">
        <v>25</v>
      </c>
      <c r="D119" s="256" t="s">
        <v>401</v>
      </c>
      <c r="E119" s="257"/>
      <c r="F119" s="259">
        <f>F120+F125+F126+F127+F128+F129+F131+F130</f>
        <v>0</v>
      </c>
      <c r="G119" s="259">
        <f>G120+G125+G126+G127+G128+G129+G131+G130</f>
        <v>0</v>
      </c>
      <c r="H119" s="259">
        <f>H120+H125+H126+H127+H128+H129+H131+H130</f>
        <v>0</v>
      </c>
      <c r="I119" s="260">
        <f t="shared" si="22"/>
        <v>0</v>
      </c>
      <c r="J119" s="259">
        <f>J120+J125+J126+J127+J128+J129+J131+J130</f>
        <v>0</v>
      </c>
      <c r="K119" s="259">
        <f>K120+K125+K126+K127+K128+K129+K131+K130</f>
        <v>0</v>
      </c>
      <c r="L119" s="260">
        <f>K119-J119</f>
        <v>0</v>
      </c>
      <c r="M119" s="259">
        <f>M120+M125+M126+M127+M128+M129+M131+M130</f>
        <v>0</v>
      </c>
      <c r="N119" s="259">
        <f>N120+N125+N126+N127+N128+N129+N131+N130</f>
        <v>0</v>
      </c>
      <c r="O119" s="262">
        <f>N119-M119</f>
        <v>0</v>
      </c>
      <c r="P119" s="258">
        <f>P120+P125+P126+P127+P128+P129+P131+P130</f>
        <v>0</v>
      </c>
      <c r="Q119" s="259">
        <f>Q120+Q125+Q126+Q127+Q128+Q129+Q131+Q130</f>
        <v>0</v>
      </c>
      <c r="R119" s="260">
        <f t="shared" si="24"/>
        <v>0</v>
      </c>
      <c r="S119" s="259">
        <f>S120+S125+S126+S127+S128+S129+S131+S130</f>
        <v>0</v>
      </c>
      <c r="T119" s="259">
        <f>T120+T125+T126+T127+T128+T129+T131+T130</f>
        <v>0</v>
      </c>
      <c r="U119" s="262">
        <f>T119-S119</f>
        <v>0</v>
      </c>
      <c r="V119" s="258">
        <f>V120+V125+V126+V127+V128+V129+V131+V130</f>
        <v>0</v>
      </c>
      <c r="W119" s="259">
        <f>W120+W125+W126+W127+W128+W129+W131+W130</f>
        <v>0</v>
      </c>
      <c r="X119" s="260">
        <f t="shared" si="26"/>
        <v>0</v>
      </c>
      <c r="Y119" s="259">
        <f>Y120+Y125+Y126+Y127+Y128+Y129+Y131+Y130</f>
        <v>0</v>
      </c>
      <c r="Z119" s="259">
        <f>Z120+Z125+Z126+Z127+Z128+Z129+Z131+Z130</f>
        <v>0</v>
      </c>
      <c r="AA119" s="260">
        <f>Z119-Y119</f>
        <v>0</v>
      </c>
      <c r="AB119" s="299"/>
      <c r="AC119" s="244"/>
    </row>
    <row r="120" spans="1:33" ht="12.2" hidden="1" customHeight="1" x14ac:dyDescent="0.2">
      <c r="C120" s="245" t="s">
        <v>402</v>
      </c>
      <c r="D120" s="301" t="s">
        <v>403</v>
      </c>
      <c r="E120" s="247"/>
      <c r="F120" s="276"/>
      <c r="G120" s="251">
        <f t="shared" ref="G120:G183" si="37">J120+M120+S120+Y120</f>
        <v>0</v>
      </c>
      <c r="H120" s="249">
        <f t="shared" ref="H120:H183" si="38">K120+N120+T120+Z120</f>
        <v>0</v>
      </c>
      <c r="I120" s="250">
        <f t="shared" si="22"/>
        <v>0</v>
      </c>
      <c r="J120" s="249">
        <f>J121+J122+J123+J124</f>
        <v>0</v>
      </c>
      <c r="K120" s="249">
        <f>K121+K122+K123+K124</f>
        <v>0</v>
      </c>
      <c r="L120" s="250">
        <f t="shared" ref="L120:L131" si="39">K120-J120</f>
        <v>0</v>
      </c>
      <c r="M120" s="249">
        <f>M121+M122+M123+M124</f>
        <v>0</v>
      </c>
      <c r="N120" s="249">
        <f>N121+N122+N123+N124</f>
        <v>0</v>
      </c>
      <c r="O120" s="252">
        <f t="shared" ref="O120:O131" si="40">N120-M120</f>
        <v>0</v>
      </c>
      <c r="P120" s="248">
        <f>J120+M120</f>
        <v>0</v>
      </c>
      <c r="Q120" s="249">
        <f t="shared" si="23"/>
        <v>0</v>
      </c>
      <c r="R120" s="250">
        <f t="shared" si="24"/>
        <v>0</v>
      </c>
      <c r="S120" s="249">
        <f>S121+S122+S123+S124</f>
        <v>0</v>
      </c>
      <c r="T120" s="249">
        <f>T121+T122+T123+T124</f>
        <v>0</v>
      </c>
      <c r="U120" s="252">
        <f t="shared" ref="U120:U131" si="41">T120-S120</f>
        <v>0</v>
      </c>
      <c r="V120" s="248">
        <f t="shared" si="25"/>
        <v>0</v>
      </c>
      <c r="W120" s="249">
        <f t="shared" si="25"/>
        <v>0</v>
      </c>
      <c r="X120" s="250">
        <f t="shared" si="26"/>
        <v>0</v>
      </c>
      <c r="Y120" s="249">
        <f>Y121+Y122+Y123+Y124</f>
        <v>0</v>
      </c>
      <c r="Z120" s="249">
        <f>Z121+Z122+Z123+Z124</f>
        <v>0</v>
      </c>
      <c r="AA120" s="250">
        <f t="shared" ref="AA120:AA131" si="42">Z120-Y120</f>
        <v>0</v>
      </c>
      <c r="AB120" s="277" t="s">
        <v>404</v>
      </c>
    </row>
    <row r="121" spans="1:33" ht="12.2" hidden="1" customHeight="1" x14ac:dyDescent="0.2">
      <c r="C121" s="245" t="s">
        <v>405</v>
      </c>
      <c r="D121" s="275" t="s">
        <v>406</v>
      </c>
      <c r="E121" s="247"/>
      <c r="F121" s="276"/>
      <c r="G121" s="251">
        <f t="shared" si="37"/>
        <v>0</v>
      </c>
      <c r="H121" s="249">
        <f t="shared" si="38"/>
        <v>0</v>
      </c>
      <c r="I121" s="250">
        <f t="shared" si="22"/>
        <v>0</v>
      </c>
      <c r="J121" s="249">
        <v>0</v>
      </c>
      <c r="K121" s="249">
        <v>0</v>
      </c>
      <c r="L121" s="250">
        <f t="shared" si="39"/>
        <v>0</v>
      </c>
      <c r="M121" s="249">
        <v>0</v>
      </c>
      <c r="N121" s="249">
        <v>0</v>
      </c>
      <c r="O121" s="252">
        <f t="shared" si="40"/>
        <v>0</v>
      </c>
      <c r="P121" s="248">
        <f t="shared" si="23"/>
        <v>0</v>
      </c>
      <c r="Q121" s="249">
        <f t="shared" si="23"/>
        <v>0</v>
      </c>
      <c r="R121" s="250">
        <f t="shared" si="24"/>
        <v>0</v>
      </c>
      <c r="S121" s="249">
        <v>0</v>
      </c>
      <c r="T121" s="249">
        <v>0</v>
      </c>
      <c r="U121" s="252">
        <f t="shared" si="41"/>
        <v>0</v>
      </c>
      <c r="V121" s="248">
        <f t="shared" si="25"/>
        <v>0</v>
      </c>
      <c r="W121" s="249">
        <f t="shared" si="25"/>
        <v>0</v>
      </c>
      <c r="X121" s="250">
        <f t="shared" si="26"/>
        <v>0</v>
      </c>
      <c r="Y121" s="249">
        <v>0</v>
      </c>
      <c r="Z121" s="249">
        <v>0</v>
      </c>
      <c r="AA121" s="250">
        <f t="shared" si="42"/>
        <v>0</v>
      </c>
      <c r="AB121" s="277" t="s">
        <v>404</v>
      </c>
    </row>
    <row r="122" spans="1:33" ht="12.2" hidden="1" customHeight="1" x14ac:dyDescent="0.2">
      <c r="A122" s="234"/>
      <c r="B122" s="234"/>
      <c r="C122" s="326" t="s">
        <v>407</v>
      </c>
      <c r="D122" s="275" t="s">
        <v>408</v>
      </c>
      <c r="E122" s="247"/>
      <c r="F122" s="276"/>
      <c r="G122" s="251">
        <f t="shared" si="37"/>
        <v>0</v>
      </c>
      <c r="H122" s="249">
        <f t="shared" si="38"/>
        <v>0</v>
      </c>
      <c r="I122" s="250">
        <f t="shared" si="22"/>
        <v>0</v>
      </c>
      <c r="J122" s="249">
        <v>0</v>
      </c>
      <c r="K122" s="249">
        <v>0</v>
      </c>
      <c r="L122" s="250">
        <f t="shared" si="39"/>
        <v>0</v>
      </c>
      <c r="M122" s="249">
        <v>0</v>
      </c>
      <c r="N122" s="249">
        <v>0</v>
      </c>
      <c r="O122" s="252">
        <f t="shared" si="40"/>
        <v>0</v>
      </c>
      <c r="P122" s="248">
        <f t="shared" si="23"/>
        <v>0</v>
      </c>
      <c r="Q122" s="249">
        <f t="shared" si="23"/>
        <v>0</v>
      </c>
      <c r="R122" s="250">
        <f t="shared" si="24"/>
        <v>0</v>
      </c>
      <c r="S122" s="249">
        <v>0</v>
      </c>
      <c r="T122" s="249">
        <v>0</v>
      </c>
      <c r="U122" s="252">
        <f t="shared" si="41"/>
        <v>0</v>
      </c>
      <c r="V122" s="248">
        <f t="shared" si="25"/>
        <v>0</v>
      </c>
      <c r="W122" s="249">
        <f t="shared" si="25"/>
        <v>0</v>
      </c>
      <c r="X122" s="250">
        <f t="shared" si="26"/>
        <v>0</v>
      </c>
      <c r="Y122" s="249">
        <v>0</v>
      </c>
      <c r="Z122" s="249">
        <v>0</v>
      </c>
      <c r="AA122" s="250">
        <f t="shared" si="42"/>
        <v>0</v>
      </c>
      <c r="AB122" s="277" t="s">
        <v>404</v>
      </c>
    </row>
    <row r="123" spans="1:33" ht="12.2" hidden="1" customHeight="1" x14ac:dyDescent="0.2">
      <c r="C123" s="245" t="s">
        <v>409</v>
      </c>
      <c r="D123" s="275" t="s">
        <v>410</v>
      </c>
      <c r="E123" s="247"/>
      <c r="F123" s="276"/>
      <c r="G123" s="251">
        <f t="shared" si="37"/>
        <v>0</v>
      </c>
      <c r="H123" s="249">
        <f t="shared" si="38"/>
        <v>0</v>
      </c>
      <c r="I123" s="250">
        <f t="shared" si="22"/>
        <v>0</v>
      </c>
      <c r="J123" s="249">
        <v>0</v>
      </c>
      <c r="K123" s="249">
        <v>0</v>
      </c>
      <c r="L123" s="250">
        <f t="shared" si="39"/>
        <v>0</v>
      </c>
      <c r="M123" s="249">
        <v>0</v>
      </c>
      <c r="N123" s="249">
        <v>0</v>
      </c>
      <c r="O123" s="252">
        <f t="shared" si="40"/>
        <v>0</v>
      </c>
      <c r="P123" s="248">
        <f t="shared" si="23"/>
        <v>0</v>
      </c>
      <c r="Q123" s="249">
        <f t="shared" si="23"/>
        <v>0</v>
      </c>
      <c r="R123" s="250">
        <f t="shared" si="24"/>
        <v>0</v>
      </c>
      <c r="S123" s="249">
        <v>0</v>
      </c>
      <c r="T123" s="249">
        <v>0</v>
      </c>
      <c r="U123" s="252">
        <f t="shared" si="41"/>
        <v>0</v>
      </c>
      <c r="V123" s="248">
        <f t="shared" si="25"/>
        <v>0</v>
      </c>
      <c r="W123" s="249">
        <f t="shared" si="25"/>
        <v>0</v>
      </c>
      <c r="X123" s="250">
        <f t="shared" si="26"/>
        <v>0</v>
      </c>
      <c r="Y123" s="249">
        <v>0</v>
      </c>
      <c r="Z123" s="249">
        <v>0</v>
      </c>
      <c r="AA123" s="250">
        <f t="shared" si="42"/>
        <v>0</v>
      </c>
      <c r="AB123" s="277" t="s">
        <v>404</v>
      </c>
    </row>
    <row r="124" spans="1:33" ht="12.2" hidden="1" customHeight="1" x14ac:dyDescent="0.2">
      <c r="C124" s="245" t="s">
        <v>411</v>
      </c>
      <c r="D124" s="275" t="s">
        <v>412</v>
      </c>
      <c r="E124" s="247"/>
      <c r="F124" s="276"/>
      <c r="G124" s="251">
        <f t="shared" si="37"/>
        <v>0</v>
      </c>
      <c r="H124" s="249">
        <f t="shared" si="38"/>
        <v>0</v>
      </c>
      <c r="I124" s="250">
        <f t="shared" si="22"/>
        <v>0</v>
      </c>
      <c r="J124" s="249">
        <v>0</v>
      </c>
      <c r="K124" s="249">
        <v>0</v>
      </c>
      <c r="L124" s="250">
        <f t="shared" si="39"/>
        <v>0</v>
      </c>
      <c r="M124" s="249">
        <v>0</v>
      </c>
      <c r="N124" s="249">
        <v>0</v>
      </c>
      <c r="O124" s="252">
        <f t="shared" si="40"/>
        <v>0</v>
      </c>
      <c r="P124" s="248">
        <f t="shared" si="23"/>
        <v>0</v>
      </c>
      <c r="Q124" s="249">
        <f t="shared" si="23"/>
        <v>0</v>
      </c>
      <c r="R124" s="250">
        <f t="shared" si="24"/>
        <v>0</v>
      </c>
      <c r="S124" s="249">
        <v>0</v>
      </c>
      <c r="T124" s="249">
        <v>0</v>
      </c>
      <c r="U124" s="252">
        <f t="shared" si="41"/>
        <v>0</v>
      </c>
      <c r="V124" s="248">
        <f t="shared" si="25"/>
        <v>0</v>
      </c>
      <c r="W124" s="249">
        <f t="shared" si="25"/>
        <v>0</v>
      </c>
      <c r="X124" s="250">
        <f t="shared" si="26"/>
        <v>0</v>
      </c>
      <c r="Y124" s="249">
        <v>0</v>
      </c>
      <c r="Z124" s="249">
        <v>0</v>
      </c>
      <c r="AA124" s="250">
        <f t="shared" si="42"/>
        <v>0</v>
      </c>
      <c r="AB124" s="277" t="s">
        <v>404</v>
      </c>
    </row>
    <row r="125" spans="1:33" s="288" customFormat="1" ht="12.2" hidden="1" customHeight="1" collapsed="1" x14ac:dyDescent="0.2">
      <c r="A125" s="188"/>
      <c r="B125" s="188"/>
      <c r="C125" s="279" t="s">
        <v>413</v>
      </c>
      <c r="D125" s="308" t="s">
        <v>414</v>
      </c>
      <c r="E125" s="281"/>
      <c r="F125" s="282"/>
      <c r="G125" s="284">
        <f t="shared" si="37"/>
        <v>0</v>
      </c>
      <c r="H125" s="285">
        <f t="shared" si="38"/>
        <v>0</v>
      </c>
      <c r="I125" s="283">
        <f t="shared" si="22"/>
        <v>0</v>
      </c>
      <c r="J125" s="249">
        <v>0</v>
      </c>
      <c r="K125" s="249">
        <v>0</v>
      </c>
      <c r="L125" s="250">
        <f t="shared" si="39"/>
        <v>0</v>
      </c>
      <c r="M125" s="249">
        <v>0</v>
      </c>
      <c r="N125" s="249">
        <v>0</v>
      </c>
      <c r="O125" s="286">
        <f t="shared" si="40"/>
        <v>0</v>
      </c>
      <c r="P125" s="287">
        <f t="shared" si="23"/>
        <v>0</v>
      </c>
      <c r="Q125" s="285">
        <f t="shared" si="23"/>
        <v>0</v>
      </c>
      <c r="R125" s="283">
        <f t="shared" si="24"/>
        <v>0</v>
      </c>
      <c r="S125" s="249">
        <v>0</v>
      </c>
      <c r="T125" s="249">
        <v>0</v>
      </c>
      <c r="U125" s="286">
        <f t="shared" si="41"/>
        <v>0</v>
      </c>
      <c r="V125" s="287">
        <f t="shared" si="25"/>
        <v>0</v>
      </c>
      <c r="W125" s="285">
        <f t="shared" si="25"/>
        <v>0</v>
      </c>
      <c r="X125" s="283">
        <f t="shared" si="26"/>
        <v>0</v>
      </c>
      <c r="Y125" s="249">
        <v>0</v>
      </c>
      <c r="Z125" s="249">
        <v>0</v>
      </c>
      <c r="AA125" s="283">
        <f t="shared" si="42"/>
        <v>0</v>
      </c>
      <c r="AB125" s="277" t="s">
        <v>404</v>
      </c>
      <c r="AC125" s="195"/>
    </row>
    <row r="126" spans="1:33" ht="12.2" hidden="1" customHeight="1" x14ac:dyDescent="0.2">
      <c r="A126" s="234"/>
      <c r="B126" s="234"/>
      <c r="C126" s="245" t="s">
        <v>415</v>
      </c>
      <c r="D126" s="301" t="s">
        <v>416</v>
      </c>
      <c r="E126" s="247"/>
      <c r="F126" s="276"/>
      <c r="G126" s="251">
        <f t="shared" si="37"/>
        <v>0</v>
      </c>
      <c r="H126" s="249">
        <f t="shared" si="38"/>
        <v>0</v>
      </c>
      <c r="I126" s="250">
        <f t="shared" si="22"/>
        <v>0</v>
      </c>
      <c r="J126" s="249">
        <v>0</v>
      </c>
      <c r="K126" s="249">
        <v>0</v>
      </c>
      <c r="L126" s="250">
        <f t="shared" si="39"/>
        <v>0</v>
      </c>
      <c r="M126" s="249">
        <v>0</v>
      </c>
      <c r="N126" s="249">
        <v>0</v>
      </c>
      <c r="O126" s="252">
        <f t="shared" si="40"/>
        <v>0</v>
      </c>
      <c r="P126" s="248">
        <f t="shared" si="23"/>
        <v>0</v>
      </c>
      <c r="Q126" s="249">
        <f t="shared" si="23"/>
        <v>0</v>
      </c>
      <c r="R126" s="250">
        <f t="shared" si="24"/>
        <v>0</v>
      </c>
      <c r="S126" s="249">
        <v>0</v>
      </c>
      <c r="T126" s="249">
        <v>0</v>
      </c>
      <c r="U126" s="252">
        <f t="shared" si="41"/>
        <v>0</v>
      </c>
      <c r="V126" s="248">
        <f t="shared" si="25"/>
        <v>0</v>
      </c>
      <c r="W126" s="249">
        <f t="shared" si="25"/>
        <v>0</v>
      </c>
      <c r="X126" s="250">
        <f t="shared" si="26"/>
        <v>0</v>
      </c>
      <c r="Y126" s="249">
        <v>0</v>
      </c>
      <c r="Z126" s="249">
        <v>0</v>
      </c>
      <c r="AA126" s="250">
        <f t="shared" si="42"/>
        <v>0</v>
      </c>
      <c r="AB126" s="277" t="s">
        <v>404</v>
      </c>
    </row>
    <row r="127" spans="1:33" ht="12.2" hidden="1" customHeight="1" x14ac:dyDescent="0.2">
      <c r="C127" s="245" t="s">
        <v>417</v>
      </c>
      <c r="D127" s="301" t="s">
        <v>418</v>
      </c>
      <c r="E127" s="247"/>
      <c r="F127" s="276"/>
      <c r="G127" s="251">
        <f t="shared" si="37"/>
        <v>0</v>
      </c>
      <c r="H127" s="249">
        <f t="shared" si="38"/>
        <v>0</v>
      </c>
      <c r="I127" s="250">
        <f t="shared" si="22"/>
        <v>0</v>
      </c>
      <c r="J127" s="249">
        <v>0</v>
      </c>
      <c r="K127" s="249">
        <v>0</v>
      </c>
      <c r="L127" s="250">
        <f t="shared" si="39"/>
        <v>0</v>
      </c>
      <c r="M127" s="249">
        <v>0</v>
      </c>
      <c r="N127" s="249">
        <v>0</v>
      </c>
      <c r="O127" s="252">
        <f t="shared" si="40"/>
        <v>0</v>
      </c>
      <c r="P127" s="248">
        <f t="shared" si="23"/>
        <v>0</v>
      </c>
      <c r="Q127" s="249">
        <f t="shared" si="23"/>
        <v>0</v>
      </c>
      <c r="R127" s="250">
        <f t="shared" si="24"/>
        <v>0</v>
      </c>
      <c r="S127" s="249">
        <v>0</v>
      </c>
      <c r="T127" s="249">
        <v>0</v>
      </c>
      <c r="U127" s="252">
        <f t="shared" si="41"/>
        <v>0</v>
      </c>
      <c r="V127" s="248">
        <f t="shared" si="25"/>
        <v>0</v>
      </c>
      <c r="W127" s="249">
        <f t="shared" si="25"/>
        <v>0</v>
      </c>
      <c r="X127" s="250">
        <f t="shared" si="26"/>
        <v>0</v>
      </c>
      <c r="Y127" s="249">
        <v>0</v>
      </c>
      <c r="Z127" s="249">
        <v>0</v>
      </c>
      <c r="AA127" s="250">
        <f t="shared" si="42"/>
        <v>0</v>
      </c>
      <c r="AB127" s="277" t="s">
        <v>404</v>
      </c>
    </row>
    <row r="128" spans="1:33" ht="12.2" hidden="1" customHeight="1" x14ac:dyDescent="0.2">
      <c r="A128" s="234"/>
      <c r="B128" s="234"/>
      <c r="C128" s="245" t="s">
        <v>419</v>
      </c>
      <c r="D128" s="301" t="s">
        <v>420</v>
      </c>
      <c r="E128" s="247"/>
      <c r="F128" s="276"/>
      <c r="G128" s="251">
        <f t="shared" si="37"/>
        <v>0</v>
      </c>
      <c r="H128" s="249">
        <f t="shared" si="38"/>
        <v>0</v>
      </c>
      <c r="I128" s="250">
        <f t="shared" si="22"/>
        <v>0</v>
      </c>
      <c r="J128" s="249">
        <v>0</v>
      </c>
      <c r="K128" s="249">
        <v>0</v>
      </c>
      <c r="L128" s="250">
        <f t="shared" si="39"/>
        <v>0</v>
      </c>
      <c r="M128" s="249">
        <v>0</v>
      </c>
      <c r="N128" s="249">
        <v>0</v>
      </c>
      <c r="O128" s="252">
        <f t="shared" si="40"/>
        <v>0</v>
      </c>
      <c r="P128" s="248">
        <f t="shared" si="23"/>
        <v>0</v>
      </c>
      <c r="Q128" s="249">
        <f t="shared" si="23"/>
        <v>0</v>
      </c>
      <c r="R128" s="250">
        <f t="shared" si="24"/>
        <v>0</v>
      </c>
      <c r="S128" s="249">
        <v>0</v>
      </c>
      <c r="T128" s="249">
        <v>0</v>
      </c>
      <c r="U128" s="252">
        <f t="shared" si="41"/>
        <v>0</v>
      </c>
      <c r="V128" s="248">
        <f t="shared" si="25"/>
        <v>0</v>
      </c>
      <c r="W128" s="249">
        <f t="shared" si="25"/>
        <v>0</v>
      </c>
      <c r="X128" s="250">
        <f t="shared" si="26"/>
        <v>0</v>
      </c>
      <c r="Y128" s="249">
        <v>0</v>
      </c>
      <c r="Z128" s="249">
        <v>0</v>
      </c>
      <c r="AA128" s="250">
        <f t="shared" si="42"/>
        <v>0</v>
      </c>
      <c r="AB128" s="277" t="s">
        <v>404</v>
      </c>
    </row>
    <row r="129" spans="1:29" s="328" customFormat="1" ht="12.2" hidden="1" customHeight="1" x14ac:dyDescent="0.2">
      <c r="A129" s="188"/>
      <c r="B129" s="188"/>
      <c r="C129" s="245" t="s">
        <v>421</v>
      </c>
      <c r="D129" s="301" t="s">
        <v>422</v>
      </c>
      <c r="E129" s="247"/>
      <c r="F129" s="276"/>
      <c r="G129" s="251">
        <f t="shared" si="37"/>
        <v>0</v>
      </c>
      <c r="H129" s="249">
        <f t="shared" si="38"/>
        <v>0</v>
      </c>
      <c r="I129" s="250">
        <f t="shared" si="22"/>
        <v>0</v>
      </c>
      <c r="J129" s="249">
        <v>0</v>
      </c>
      <c r="K129" s="249">
        <v>0</v>
      </c>
      <c r="L129" s="250">
        <f t="shared" si="39"/>
        <v>0</v>
      </c>
      <c r="M129" s="249">
        <v>0</v>
      </c>
      <c r="N129" s="249">
        <v>0</v>
      </c>
      <c r="O129" s="252">
        <f t="shared" si="40"/>
        <v>0</v>
      </c>
      <c r="P129" s="248">
        <f t="shared" si="23"/>
        <v>0</v>
      </c>
      <c r="Q129" s="249">
        <f t="shared" si="23"/>
        <v>0</v>
      </c>
      <c r="R129" s="250">
        <f t="shared" si="24"/>
        <v>0</v>
      </c>
      <c r="S129" s="249">
        <v>0</v>
      </c>
      <c r="T129" s="249">
        <v>0</v>
      </c>
      <c r="U129" s="252">
        <f t="shared" si="41"/>
        <v>0</v>
      </c>
      <c r="V129" s="248">
        <f t="shared" si="25"/>
        <v>0</v>
      </c>
      <c r="W129" s="249">
        <f t="shared" si="25"/>
        <v>0</v>
      </c>
      <c r="X129" s="250">
        <f t="shared" si="26"/>
        <v>0</v>
      </c>
      <c r="Y129" s="249">
        <v>0</v>
      </c>
      <c r="Z129" s="249">
        <v>0</v>
      </c>
      <c r="AA129" s="250">
        <f t="shared" si="42"/>
        <v>0</v>
      </c>
      <c r="AB129" s="277" t="s">
        <v>404</v>
      </c>
      <c r="AC129" s="327"/>
    </row>
    <row r="130" spans="1:29" s="328" customFormat="1" ht="12.2" hidden="1" customHeight="1" x14ac:dyDescent="0.2">
      <c r="A130" s="188"/>
      <c r="B130" s="188"/>
      <c r="C130" s="245" t="s">
        <v>423</v>
      </c>
      <c r="D130" s="301" t="s">
        <v>424</v>
      </c>
      <c r="E130" s="247"/>
      <c r="F130" s="276"/>
      <c r="G130" s="251">
        <f t="shared" si="37"/>
        <v>0</v>
      </c>
      <c r="H130" s="249">
        <f t="shared" si="38"/>
        <v>0</v>
      </c>
      <c r="I130" s="250">
        <f>H130-G130</f>
        <v>0</v>
      </c>
      <c r="J130" s="249">
        <v>0</v>
      </c>
      <c r="K130" s="249">
        <v>0</v>
      </c>
      <c r="L130" s="250">
        <f>K130-J130</f>
        <v>0</v>
      </c>
      <c r="M130" s="249">
        <v>0</v>
      </c>
      <c r="N130" s="249">
        <v>0</v>
      </c>
      <c r="O130" s="252">
        <f>N130-M130</f>
        <v>0</v>
      </c>
      <c r="P130" s="248">
        <f>J130+M130</f>
        <v>0</v>
      </c>
      <c r="Q130" s="249">
        <f>K130+N130</f>
        <v>0</v>
      </c>
      <c r="R130" s="250">
        <f>Q130-P130</f>
        <v>0</v>
      </c>
      <c r="S130" s="249">
        <v>0</v>
      </c>
      <c r="T130" s="249">
        <v>0</v>
      </c>
      <c r="U130" s="252">
        <f>T130-S130</f>
        <v>0</v>
      </c>
      <c r="V130" s="248">
        <f>P130+S130</f>
        <v>0</v>
      </c>
      <c r="W130" s="249">
        <f>Q130+T130</f>
        <v>0</v>
      </c>
      <c r="X130" s="250">
        <f>W130-V130</f>
        <v>0</v>
      </c>
      <c r="Y130" s="249">
        <v>0</v>
      </c>
      <c r="Z130" s="249">
        <v>0</v>
      </c>
      <c r="AA130" s="250">
        <f>Z130-Y130</f>
        <v>0</v>
      </c>
      <c r="AB130" s="277"/>
      <c r="AC130" s="327"/>
    </row>
    <row r="131" spans="1:29" s="328" customFormat="1" ht="12.2" hidden="1" customHeight="1" collapsed="1" x14ac:dyDescent="0.2">
      <c r="A131" s="188"/>
      <c r="B131" s="188"/>
      <c r="C131" s="245" t="s">
        <v>425</v>
      </c>
      <c r="D131" s="301" t="s">
        <v>426</v>
      </c>
      <c r="E131" s="247"/>
      <c r="F131" s="276"/>
      <c r="G131" s="251">
        <f t="shared" si="37"/>
        <v>0</v>
      </c>
      <c r="H131" s="249">
        <f t="shared" si="38"/>
        <v>0</v>
      </c>
      <c r="I131" s="250">
        <f t="shared" si="22"/>
        <v>0</v>
      </c>
      <c r="J131" s="249">
        <v>0</v>
      </c>
      <c r="K131" s="249">
        <v>0</v>
      </c>
      <c r="L131" s="250">
        <f t="shared" si="39"/>
        <v>0</v>
      </c>
      <c r="M131" s="249">
        <v>0</v>
      </c>
      <c r="N131" s="249">
        <v>0</v>
      </c>
      <c r="O131" s="252">
        <f t="shared" si="40"/>
        <v>0</v>
      </c>
      <c r="P131" s="248">
        <f t="shared" si="23"/>
        <v>0</v>
      </c>
      <c r="Q131" s="249">
        <f t="shared" si="23"/>
        <v>0</v>
      </c>
      <c r="R131" s="250">
        <f t="shared" si="24"/>
        <v>0</v>
      </c>
      <c r="S131" s="249">
        <v>0</v>
      </c>
      <c r="T131" s="249">
        <v>0</v>
      </c>
      <c r="U131" s="252">
        <f t="shared" si="41"/>
        <v>0</v>
      </c>
      <c r="V131" s="248">
        <f t="shared" si="25"/>
        <v>0</v>
      </c>
      <c r="W131" s="249">
        <f t="shared" si="25"/>
        <v>0</v>
      </c>
      <c r="X131" s="250">
        <f t="shared" si="26"/>
        <v>0</v>
      </c>
      <c r="Y131" s="249">
        <v>0</v>
      </c>
      <c r="Z131" s="249">
        <v>0</v>
      </c>
      <c r="AA131" s="250">
        <f t="shared" si="42"/>
        <v>0</v>
      </c>
      <c r="AB131" s="277" t="s">
        <v>404</v>
      </c>
      <c r="AC131" s="327"/>
    </row>
    <row r="132" spans="1:29" s="265" customFormat="1" ht="12.2" customHeight="1" x14ac:dyDescent="0.2">
      <c r="A132" s="234"/>
      <c r="B132" s="234"/>
      <c r="C132" s="255" t="s">
        <v>427</v>
      </c>
      <c r="D132" s="256" t="s">
        <v>428</v>
      </c>
      <c r="E132" s="257"/>
      <c r="F132" s="258">
        <f>F133+F137+F138+F143+F144+F145+F146+F147</f>
        <v>472.45572838247278</v>
      </c>
      <c r="G132" s="261">
        <f t="shared" si="37"/>
        <v>732.01099999999997</v>
      </c>
      <c r="H132" s="259">
        <f t="shared" si="38"/>
        <v>1011.36182</v>
      </c>
      <c r="I132" s="260">
        <f t="shared" si="22"/>
        <v>279.35082</v>
      </c>
      <c r="J132" s="259">
        <f>J133+J137+J138+J143+J144+J145+J146+J147</f>
        <v>224.40600000000001</v>
      </c>
      <c r="K132" s="259">
        <f>K133+K137+K138+K143+K144+K145+K146+K147</f>
        <v>236.52078</v>
      </c>
      <c r="L132" s="260">
        <f>K132-J132</f>
        <v>12.114779999999996</v>
      </c>
      <c r="M132" s="261">
        <f>M133+M137+M138+M143+M144+M145+M146+M147</f>
        <v>142.999</v>
      </c>
      <c r="N132" s="259">
        <f>N133+N137+N138+N143+N144+N145+N146+N147</f>
        <v>302.68998999999997</v>
      </c>
      <c r="O132" s="262">
        <f>N132-M132</f>
        <v>159.69098999999997</v>
      </c>
      <c r="P132" s="258">
        <f t="shared" si="23"/>
        <v>367.40499999999997</v>
      </c>
      <c r="Q132" s="259">
        <f t="shared" si="23"/>
        <v>539.21076999999991</v>
      </c>
      <c r="R132" s="260">
        <f t="shared" si="24"/>
        <v>171.80576999999994</v>
      </c>
      <c r="S132" s="261">
        <f>S133+S137+S138+S143+S144+S145+S146+S147</f>
        <v>212.40600000000001</v>
      </c>
      <c r="T132" s="259">
        <f>T133+T137+T138+T143+T144+T145+T146+T147</f>
        <v>42.351259999999996</v>
      </c>
      <c r="U132" s="262">
        <f>T132-S132</f>
        <v>-170.05474000000001</v>
      </c>
      <c r="V132" s="258">
        <f t="shared" si="25"/>
        <v>579.81099999999992</v>
      </c>
      <c r="W132" s="259">
        <f t="shared" si="25"/>
        <v>581.56202999999994</v>
      </c>
      <c r="X132" s="260">
        <f t="shared" si="26"/>
        <v>1.7510300000000143</v>
      </c>
      <c r="Y132" s="261">
        <f>Y133+Y137+Y138+Y143+Y144+Y145+Y146+Y147</f>
        <v>152.19999999999999</v>
      </c>
      <c r="Z132" s="259">
        <f>Z133+Z137+Z138+Z143+Z144+Z145+Z146+Z147</f>
        <v>429.79979000000003</v>
      </c>
      <c r="AA132" s="260">
        <f>Z132-Y132</f>
        <v>277.59979000000004</v>
      </c>
      <c r="AC132" s="244"/>
    </row>
    <row r="133" spans="1:29" s="328" customFormat="1" ht="12.2" hidden="1" customHeight="1" x14ac:dyDescent="0.2">
      <c r="A133" s="188"/>
      <c r="B133" s="188"/>
      <c r="C133" s="245" t="s">
        <v>429</v>
      </c>
      <c r="D133" s="301" t="s">
        <v>430</v>
      </c>
      <c r="E133" s="247"/>
      <c r="F133" s="276">
        <v>0</v>
      </c>
      <c r="G133" s="251">
        <f t="shared" si="37"/>
        <v>0</v>
      </c>
      <c r="H133" s="249">
        <f t="shared" si="38"/>
        <v>0</v>
      </c>
      <c r="I133" s="250">
        <f t="shared" si="22"/>
        <v>0</v>
      </c>
      <c r="J133" s="249">
        <f>J134+J135+J136</f>
        <v>0</v>
      </c>
      <c r="K133" s="249">
        <f>K134+K135+K136</f>
        <v>0</v>
      </c>
      <c r="L133" s="250">
        <f t="shared" ref="L133:L150" si="43">K133-J133</f>
        <v>0</v>
      </c>
      <c r="M133" s="249">
        <f>M134+M135+M136</f>
        <v>0</v>
      </c>
      <c r="N133" s="249">
        <f>N134+N135+N136</f>
        <v>0</v>
      </c>
      <c r="O133" s="252">
        <f t="shared" ref="O133:O150" si="44">N133-M133</f>
        <v>0</v>
      </c>
      <c r="P133" s="248">
        <f t="shared" si="23"/>
        <v>0</v>
      </c>
      <c r="Q133" s="249">
        <f t="shared" si="23"/>
        <v>0</v>
      </c>
      <c r="R133" s="250">
        <f t="shared" si="24"/>
        <v>0</v>
      </c>
      <c r="S133" s="251">
        <f>S134+S135+S136</f>
        <v>0</v>
      </c>
      <c r="T133" s="249">
        <f>T134+T135+T136</f>
        <v>0</v>
      </c>
      <c r="U133" s="252">
        <f t="shared" ref="U133:U150" si="45">T133-S133</f>
        <v>0</v>
      </c>
      <c r="V133" s="248">
        <f t="shared" si="25"/>
        <v>0</v>
      </c>
      <c r="W133" s="249">
        <f t="shared" si="25"/>
        <v>0</v>
      </c>
      <c r="X133" s="250">
        <f t="shared" si="26"/>
        <v>0</v>
      </c>
      <c r="Y133" s="251">
        <f>Y134+Y135+Y136</f>
        <v>0</v>
      </c>
      <c r="Z133" s="249">
        <f>Z134+Z135+Z136</f>
        <v>0</v>
      </c>
      <c r="AA133" s="250">
        <f t="shared" ref="AA133:AA150" si="46">Z133-Y133</f>
        <v>0</v>
      </c>
      <c r="AC133" s="327"/>
    </row>
    <row r="134" spans="1:29" ht="12.2" hidden="1" customHeight="1" x14ac:dyDescent="0.2">
      <c r="C134" s="245" t="s">
        <v>431</v>
      </c>
      <c r="D134" s="275" t="s">
        <v>432</v>
      </c>
      <c r="E134" s="247"/>
      <c r="F134" s="276">
        <v>0</v>
      </c>
      <c r="G134" s="251">
        <f t="shared" si="37"/>
        <v>0</v>
      </c>
      <c r="H134" s="249">
        <f t="shared" si="38"/>
        <v>0</v>
      </c>
      <c r="I134" s="250">
        <f t="shared" si="22"/>
        <v>0</v>
      </c>
      <c r="J134" s="249">
        <v>0</v>
      </c>
      <c r="K134" s="249">
        <v>0</v>
      </c>
      <c r="L134" s="250">
        <f t="shared" si="43"/>
        <v>0</v>
      </c>
      <c r="M134" s="249">
        <v>0</v>
      </c>
      <c r="N134" s="249">
        <v>0</v>
      </c>
      <c r="O134" s="252">
        <f t="shared" si="44"/>
        <v>0</v>
      </c>
      <c r="P134" s="248">
        <f t="shared" si="23"/>
        <v>0</v>
      </c>
      <c r="Q134" s="249">
        <f t="shared" si="23"/>
        <v>0</v>
      </c>
      <c r="R134" s="250">
        <f t="shared" si="24"/>
        <v>0</v>
      </c>
      <c r="S134" s="251">
        <v>0</v>
      </c>
      <c r="T134" s="249">
        <v>0</v>
      </c>
      <c r="U134" s="252">
        <f t="shared" si="45"/>
        <v>0</v>
      </c>
      <c r="V134" s="248">
        <f t="shared" si="25"/>
        <v>0</v>
      </c>
      <c r="W134" s="249">
        <f t="shared" si="25"/>
        <v>0</v>
      </c>
      <c r="X134" s="250">
        <f t="shared" si="26"/>
        <v>0</v>
      </c>
      <c r="Y134" s="251">
        <v>0</v>
      </c>
      <c r="Z134" s="249">
        <v>0</v>
      </c>
      <c r="AA134" s="250">
        <f t="shared" si="46"/>
        <v>0</v>
      </c>
      <c r="AB134" s="277" t="s">
        <v>433</v>
      </c>
    </row>
    <row r="135" spans="1:29" ht="12.2" hidden="1" customHeight="1" x14ac:dyDescent="0.2">
      <c r="A135" s="234"/>
      <c r="B135" s="234"/>
      <c r="C135" s="245" t="s">
        <v>434</v>
      </c>
      <c r="D135" s="275" t="s">
        <v>435</v>
      </c>
      <c r="E135" s="247"/>
      <c r="F135" s="276">
        <v>0</v>
      </c>
      <c r="G135" s="251">
        <f t="shared" si="37"/>
        <v>0</v>
      </c>
      <c r="H135" s="249">
        <f t="shared" si="38"/>
        <v>0</v>
      </c>
      <c r="I135" s="250">
        <f t="shared" si="22"/>
        <v>0</v>
      </c>
      <c r="J135" s="249">
        <v>0</v>
      </c>
      <c r="K135" s="249">
        <v>0</v>
      </c>
      <c r="L135" s="250">
        <f t="shared" si="43"/>
        <v>0</v>
      </c>
      <c r="M135" s="249">
        <v>0</v>
      </c>
      <c r="N135" s="249">
        <v>0</v>
      </c>
      <c r="O135" s="252">
        <f t="shared" si="44"/>
        <v>0</v>
      </c>
      <c r="P135" s="248">
        <f t="shared" si="23"/>
        <v>0</v>
      </c>
      <c r="Q135" s="249">
        <f t="shared" si="23"/>
        <v>0</v>
      </c>
      <c r="R135" s="250">
        <f t="shared" si="24"/>
        <v>0</v>
      </c>
      <c r="S135" s="251">
        <v>0</v>
      </c>
      <c r="T135" s="249">
        <v>0</v>
      </c>
      <c r="U135" s="252">
        <f t="shared" si="45"/>
        <v>0</v>
      </c>
      <c r="V135" s="248">
        <f t="shared" si="25"/>
        <v>0</v>
      </c>
      <c r="W135" s="249">
        <f t="shared" si="25"/>
        <v>0</v>
      </c>
      <c r="X135" s="250">
        <f t="shared" si="26"/>
        <v>0</v>
      </c>
      <c r="Y135" s="251">
        <v>0</v>
      </c>
      <c r="Z135" s="249">
        <v>0</v>
      </c>
      <c r="AA135" s="250">
        <f t="shared" si="46"/>
        <v>0</v>
      </c>
      <c r="AB135" s="277" t="s">
        <v>433</v>
      </c>
    </row>
    <row r="136" spans="1:29" ht="12.2" hidden="1" customHeight="1" x14ac:dyDescent="0.2">
      <c r="A136" s="234"/>
      <c r="B136" s="234"/>
      <c r="C136" s="245" t="s">
        <v>436</v>
      </c>
      <c r="D136" s="275" t="s">
        <v>437</v>
      </c>
      <c r="E136" s="247"/>
      <c r="F136" s="276">
        <v>0</v>
      </c>
      <c r="G136" s="251">
        <f t="shared" si="37"/>
        <v>0</v>
      </c>
      <c r="H136" s="249">
        <f t="shared" si="38"/>
        <v>0</v>
      </c>
      <c r="I136" s="250">
        <f t="shared" si="22"/>
        <v>0</v>
      </c>
      <c r="J136" s="249">
        <v>0</v>
      </c>
      <c r="K136" s="249">
        <v>0</v>
      </c>
      <c r="L136" s="250">
        <f t="shared" si="43"/>
        <v>0</v>
      </c>
      <c r="M136" s="249">
        <v>0</v>
      </c>
      <c r="N136" s="249">
        <v>0</v>
      </c>
      <c r="O136" s="252">
        <f t="shared" si="44"/>
        <v>0</v>
      </c>
      <c r="P136" s="248">
        <f t="shared" si="23"/>
        <v>0</v>
      </c>
      <c r="Q136" s="249">
        <f t="shared" si="23"/>
        <v>0</v>
      </c>
      <c r="R136" s="250">
        <f t="shared" si="24"/>
        <v>0</v>
      </c>
      <c r="S136" s="251">
        <v>0</v>
      </c>
      <c r="T136" s="249">
        <v>0</v>
      </c>
      <c r="U136" s="252">
        <f t="shared" si="45"/>
        <v>0</v>
      </c>
      <c r="V136" s="248">
        <f t="shared" si="25"/>
        <v>0</v>
      </c>
      <c r="W136" s="249">
        <f t="shared" si="25"/>
        <v>0</v>
      </c>
      <c r="X136" s="250">
        <f t="shared" si="26"/>
        <v>0</v>
      </c>
      <c r="Y136" s="251">
        <v>0</v>
      </c>
      <c r="Z136" s="249">
        <v>0</v>
      </c>
      <c r="AA136" s="250">
        <f t="shared" si="46"/>
        <v>0</v>
      </c>
      <c r="AB136" s="277" t="s">
        <v>433</v>
      </c>
    </row>
    <row r="137" spans="1:29" s="288" customFormat="1" ht="12.2" hidden="1" customHeight="1" collapsed="1" x14ac:dyDescent="0.2">
      <c r="A137" s="234"/>
      <c r="B137" s="234"/>
      <c r="C137" s="279" t="s">
        <v>438</v>
      </c>
      <c r="D137" s="308" t="s">
        <v>439</v>
      </c>
      <c r="E137" s="281"/>
      <c r="F137" s="282"/>
      <c r="G137" s="284">
        <f t="shared" si="37"/>
        <v>0</v>
      </c>
      <c r="H137" s="285">
        <f t="shared" si="38"/>
        <v>0</v>
      </c>
      <c r="I137" s="283">
        <f t="shared" si="22"/>
        <v>0</v>
      </c>
      <c r="J137" s="309"/>
      <c r="K137" s="309"/>
      <c r="L137" s="283">
        <f t="shared" si="43"/>
        <v>0</v>
      </c>
      <c r="M137" s="310"/>
      <c r="N137" s="309"/>
      <c r="O137" s="286">
        <f t="shared" si="44"/>
        <v>0</v>
      </c>
      <c r="P137" s="287">
        <f t="shared" si="23"/>
        <v>0</v>
      </c>
      <c r="Q137" s="285">
        <f t="shared" si="23"/>
        <v>0</v>
      </c>
      <c r="R137" s="283">
        <f t="shared" si="24"/>
        <v>0</v>
      </c>
      <c r="S137" s="310"/>
      <c r="T137" s="309"/>
      <c r="U137" s="286">
        <f t="shared" si="45"/>
        <v>0</v>
      </c>
      <c r="V137" s="287">
        <f t="shared" si="25"/>
        <v>0</v>
      </c>
      <c r="W137" s="285">
        <f t="shared" si="25"/>
        <v>0</v>
      </c>
      <c r="X137" s="283">
        <f t="shared" si="26"/>
        <v>0</v>
      </c>
      <c r="Y137" s="310"/>
      <c r="Z137" s="309"/>
      <c r="AA137" s="283">
        <f t="shared" si="46"/>
        <v>0</v>
      </c>
      <c r="AC137" s="195"/>
    </row>
    <row r="138" spans="1:29" s="328" customFormat="1" ht="12.2" hidden="1" customHeight="1" x14ac:dyDescent="0.2">
      <c r="A138" s="188"/>
      <c r="B138" s="188"/>
      <c r="C138" s="245" t="s">
        <v>440</v>
      </c>
      <c r="D138" s="301" t="s">
        <v>441</v>
      </c>
      <c r="E138" s="247"/>
      <c r="F138" s="276"/>
      <c r="G138" s="251">
        <f t="shared" si="37"/>
        <v>0</v>
      </c>
      <c r="H138" s="249">
        <f t="shared" si="38"/>
        <v>0</v>
      </c>
      <c r="I138" s="250">
        <f t="shared" si="22"/>
        <v>0</v>
      </c>
      <c r="J138" s="249">
        <f>J140+J141+J142+J139</f>
        <v>0</v>
      </c>
      <c r="K138" s="249">
        <f>K140+K141+K142+K139</f>
        <v>0</v>
      </c>
      <c r="L138" s="250">
        <f t="shared" si="43"/>
        <v>0</v>
      </c>
      <c r="M138" s="249">
        <f>M140+M141+M142+M139</f>
        <v>0</v>
      </c>
      <c r="N138" s="249">
        <f>N140+N141+N142+N139</f>
        <v>0</v>
      </c>
      <c r="O138" s="252">
        <f t="shared" si="44"/>
        <v>0</v>
      </c>
      <c r="P138" s="248">
        <f t="shared" si="23"/>
        <v>0</v>
      </c>
      <c r="Q138" s="249">
        <f t="shared" si="23"/>
        <v>0</v>
      </c>
      <c r="R138" s="250">
        <f t="shared" si="24"/>
        <v>0</v>
      </c>
      <c r="S138" s="249">
        <f>S140+S141+S142+S139</f>
        <v>0</v>
      </c>
      <c r="T138" s="249">
        <f>T140+T141+T142+T139</f>
        <v>0</v>
      </c>
      <c r="U138" s="252">
        <f t="shared" si="45"/>
        <v>0</v>
      </c>
      <c r="V138" s="248">
        <f t="shared" si="25"/>
        <v>0</v>
      </c>
      <c r="W138" s="249">
        <f t="shared" si="25"/>
        <v>0</v>
      </c>
      <c r="X138" s="250">
        <f t="shared" si="26"/>
        <v>0</v>
      </c>
      <c r="Y138" s="251">
        <f>Y140+Y141+Y142+Y139</f>
        <v>0</v>
      </c>
      <c r="Z138" s="251">
        <f>Z140+Z141+Z142+Z139</f>
        <v>0</v>
      </c>
      <c r="AA138" s="250">
        <f t="shared" si="46"/>
        <v>0</v>
      </c>
      <c r="AC138" s="327"/>
    </row>
    <row r="139" spans="1:29" s="328" customFormat="1" ht="12.2" hidden="1" customHeight="1" x14ac:dyDescent="0.2">
      <c r="A139" s="188"/>
      <c r="B139" s="188"/>
      <c r="C139" s="245" t="s">
        <v>442</v>
      </c>
      <c r="D139" s="275" t="s">
        <v>443</v>
      </c>
      <c r="E139" s="247"/>
      <c r="F139" s="276"/>
      <c r="G139" s="251">
        <f t="shared" si="37"/>
        <v>0</v>
      </c>
      <c r="H139" s="249">
        <f t="shared" si="38"/>
        <v>0</v>
      </c>
      <c r="I139" s="250">
        <f>H139-G139</f>
        <v>0</v>
      </c>
      <c r="J139" s="302"/>
      <c r="K139" s="302"/>
      <c r="L139" s="250">
        <f t="shared" si="43"/>
        <v>0</v>
      </c>
      <c r="M139" s="303"/>
      <c r="N139" s="302"/>
      <c r="O139" s="252">
        <f t="shared" si="44"/>
        <v>0</v>
      </c>
      <c r="P139" s="248">
        <f>J139+M139</f>
        <v>0</v>
      </c>
      <c r="Q139" s="249">
        <f>K139+N139</f>
        <v>0</v>
      </c>
      <c r="R139" s="250">
        <f>Q139-P139</f>
        <v>0</v>
      </c>
      <c r="S139" s="303"/>
      <c r="T139" s="302"/>
      <c r="U139" s="252">
        <f t="shared" si="45"/>
        <v>0</v>
      </c>
      <c r="V139" s="248">
        <f>P139+S139</f>
        <v>0</v>
      </c>
      <c r="W139" s="249">
        <f>Q139+T139</f>
        <v>0</v>
      </c>
      <c r="X139" s="250">
        <f>W139-V139</f>
        <v>0</v>
      </c>
      <c r="Y139" s="303"/>
      <c r="Z139" s="302"/>
      <c r="AA139" s="250">
        <f t="shared" si="46"/>
        <v>0</v>
      </c>
      <c r="AC139" s="327"/>
    </row>
    <row r="140" spans="1:29" ht="12.2" hidden="1" customHeight="1" x14ac:dyDescent="0.2">
      <c r="C140" s="245" t="s">
        <v>444</v>
      </c>
      <c r="D140" s="275" t="s">
        <v>445</v>
      </c>
      <c r="E140" s="247"/>
      <c r="F140" s="276"/>
      <c r="G140" s="251">
        <f t="shared" si="37"/>
        <v>0</v>
      </c>
      <c r="H140" s="249">
        <f t="shared" si="38"/>
        <v>0</v>
      </c>
      <c r="I140" s="250">
        <f t="shared" ref="I140:I203" si="47">H140-G140</f>
        <v>0</v>
      </c>
      <c r="J140" s="302"/>
      <c r="K140" s="302"/>
      <c r="L140" s="250">
        <f t="shared" si="43"/>
        <v>0</v>
      </c>
      <c r="M140" s="303"/>
      <c r="N140" s="302"/>
      <c r="O140" s="252">
        <f t="shared" si="44"/>
        <v>0</v>
      </c>
      <c r="P140" s="248">
        <f t="shared" ref="P140:Q197" si="48">J140+M140</f>
        <v>0</v>
      </c>
      <c r="Q140" s="249">
        <f t="shared" si="48"/>
        <v>0</v>
      </c>
      <c r="R140" s="250">
        <f t="shared" ref="R140:R203" si="49">Q140-P140</f>
        <v>0</v>
      </c>
      <c r="S140" s="303"/>
      <c r="T140" s="302"/>
      <c r="U140" s="252">
        <f t="shared" si="45"/>
        <v>0</v>
      </c>
      <c r="V140" s="248">
        <f>P140+S140</f>
        <v>0</v>
      </c>
      <c r="W140" s="249">
        <f>Q140+T140</f>
        <v>0</v>
      </c>
      <c r="X140" s="250">
        <f>W140-V140</f>
        <v>0</v>
      </c>
      <c r="Y140" s="303"/>
      <c r="Z140" s="302"/>
      <c r="AA140" s="250">
        <f t="shared" si="46"/>
        <v>0</v>
      </c>
    </row>
    <row r="141" spans="1:29" ht="12.2" hidden="1" customHeight="1" x14ac:dyDescent="0.2">
      <c r="A141" s="234"/>
      <c r="B141" s="234"/>
      <c r="C141" s="245" t="s">
        <v>446</v>
      </c>
      <c r="D141" s="275" t="s">
        <v>447</v>
      </c>
      <c r="E141" s="247"/>
      <c r="F141" s="276"/>
      <c r="G141" s="251">
        <f t="shared" si="37"/>
        <v>0</v>
      </c>
      <c r="H141" s="249">
        <f t="shared" si="38"/>
        <v>0</v>
      </c>
      <c r="I141" s="250">
        <f t="shared" si="47"/>
        <v>0</v>
      </c>
      <c r="J141" s="302"/>
      <c r="K141" s="302"/>
      <c r="L141" s="250">
        <f t="shared" si="43"/>
        <v>0</v>
      </c>
      <c r="M141" s="303"/>
      <c r="N141" s="302"/>
      <c r="O141" s="252">
        <f t="shared" si="44"/>
        <v>0</v>
      </c>
      <c r="P141" s="248">
        <f t="shared" si="48"/>
        <v>0</v>
      </c>
      <c r="Q141" s="249">
        <f t="shared" si="48"/>
        <v>0</v>
      </c>
      <c r="R141" s="250">
        <f t="shared" si="49"/>
        <v>0</v>
      </c>
      <c r="S141" s="303"/>
      <c r="T141" s="302"/>
      <c r="U141" s="252">
        <f t="shared" si="45"/>
        <v>0</v>
      </c>
      <c r="V141" s="248">
        <f t="shared" ref="V141:W199" si="50">P141+S141</f>
        <v>0</v>
      </c>
      <c r="W141" s="249">
        <f t="shared" si="50"/>
        <v>0</v>
      </c>
      <c r="X141" s="250">
        <f t="shared" ref="X141:X204" si="51">W141-V141</f>
        <v>0</v>
      </c>
      <c r="Y141" s="303"/>
      <c r="Z141" s="302"/>
      <c r="AA141" s="250">
        <f t="shared" si="46"/>
        <v>0</v>
      </c>
    </row>
    <row r="142" spans="1:29" ht="12.2" hidden="1" customHeight="1" x14ac:dyDescent="0.2">
      <c r="C142" s="245" t="s">
        <v>448</v>
      </c>
      <c r="D142" s="275" t="s">
        <v>449</v>
      </c>
      <c r="E142" s="247"/>
      <c r="F142" s="276"/>
      <c r="G142" s="251">
        <f t="shared" si="37"/>
        <v>0</v>
      </c>
      <c r="H142" s="249">
        <f t="shared" si="38"/>
        <v>0</v>
      </c>
      <c r="I142" s="250">
        <f t="shared" si="47"/>
        <v>0</v>
      </c>
      <c r="J142" s="302"/>
      <c r="K142" s="302"/>
      <c r="L142" s="250">
        <f t="shared" si="43"/>
        <v>0</v>
      </c>
      <c r="M142" s="303"/>
      <c r="N142" s="302"/>
      <c r="O142" s="252">
        <f t="shared" si="44"/>
        <v>0</v>
      </c>
      <c r="P142" s="248">
        <f t="shared" si="48"/>
        <v>0</v>
      </c>
      <c r="Q142" s="249">
        <f t="shared" si="48"/>
        <v>0</v>
      </c>
      <c r="R142" s="250">
        <f t="shared" si="49"/>
        <v>0</v>
      </c>
      <c r="S142" s="303"/>
      <c r="T142" s="302"/>
      <c r="U142" s="252">
        <f t="shared" si="45"/>
        <v>0</v>
      </c>
      <c r="V142" s="248">
        <f t="shared" si="50"/>
        <v>0</v>
      </c>
      <c r="W142" s="249">
        <f t="shared" si="50"/>
        <v>0</v>
      </c>
      <c r="X142" s="250">
        <f t="shared" si="51"/>
        <v>0</v>
      </c>
      <c r="Y142" s="303"/>
      <c r="Z142" s="302"/>
      <c r="AA142" s="250">
        <f t="shared" si="46"/>
        <v>0</v>
      </c>
    </row>
    <row r="143" spans="1:29" s="288" customFormat="1" collapsed="1" x14ac:dyDescent="0.2">
      <c r="A143" s="234"/>
      <c r="B143" s="234"/>
      <c r="C143" s="279" t="s">
        <v>450</v>
      </c>
      <c r="D143" s="308" t="s">
        <v>451</v>
      </c>
      <c r="E143" s="281"/>
      <c r="F143" s="282">
        <v>56.797102909187991</v>
      </c>
      <c r="G143" s="284">
        <f t="shared" si="37"/>
        <v>88</v>
      </c>
      <c r="H143" s="285">
        <f t="shared" si="38"/>
        <v>361.09830999999997</v>
      </c>
      <c r="I143" s="283">
        <f t="shared" si="47"/>
        <v>273.09830999999997</v>
      </c>
      <c r="J143" s="309">
        <v>7</v>
      </c>
      <c r="K143" s="309">
        <v>141.51999000000001</v>
      </c>
      <c r="L143" s="283">
        <f t="shared" si="43"/>
        <v>134.51999000000001</v>
      </c>
      <c r="M143" s="310">
        <v>62</v>
      </c>
      <c r="N143" s="309">
        <v>99.859989999999996</v>
      </c>
      <c r="O143" s="286">
        <f t="shared" si="44"/>
        <v>37.859989999999996</v>
      </c>
      <c r="P143" s="287">
        <f t="shared" si="48"/>
        <v>69</v>
      </c>
      <c r="Q143" s="285">
        <f t="shared" si="48"/>
        <v>241.37997999999999</v>
      </c>
      <c r="R143" s="283">
        <f t="shared" si="49"/>
        <v>172.37997999999999</v>
      </c>
      <c r="S143" s="310">
        <v>15</v>
      </c>
      <c r="T143" s="309">
        <v>0</v>
      </c>
      <c r="U143" s="286">
        <f t="shared" si="45"/>
        <v>-15</v>
      </c>
      <c r="V143" s="287">
        <f t="shared" si="50"/>
        <v>84</v>
      </c>
      <c r="W143" s="285">
        <f t="shared" si="50"/>
        <v>241.37997999999999</v>
      </c>
      <c r="X143" s="283">
        <f t="shared" si="51"/>
        <v>157.37997999999999</v>
      </c>
      <c r="Y143" s="310">
        <v>4</v>
      </c>
      <c r="Z143" s="309">
        <v>119.71833000000001</v>
      </c>
      <c r="AA143" s="283">
        <f t="shared" si="46"/>
        <v>115.71833000000001</v>
      </c>
      <c r="AC143" s="195"/>
    </row>
    <row r="144" spans="1:29" ht="12.2" customHeight="1" x14ac:dyDescent="0.2">
      <c r="A144" s="234"/>
      <c r="B144" s="234"/>
      <c r="C144" s="245" t="s">
        <v>452</v>
      </c>
      <c r="D144" s="301" t="s">
        <v>453</v>
      </c>
      <c r="E144" s="247"/>
      <c r="F144" s="276">
        <v>87.131919235686112</v>
      </c>
      <c r="G144" s="251">
        <f t="shared" si="37"/>
        <v>135</v>
      </c>
      <c r="H144" s="249">
        <f t="shared" si="38"/>
        <v>157.54757000000001</v>
      </c>
      <c r="I144" s="250">
        <f t="shared" si="47"/>
        <v>22.547570000000007</v>
      </c>
      <c r="J144" s="302">
        <v>40</v>
      </c>
      <c r="K144" s="309">
        <v>41.614790000000006</v>
      </c>
      <c r="L144" s="250">
        <f t="shared" si="43"/>
        <v>1.6147900000000064</v>
      </c>
      <c r="M144" s="310">
        <v>35</v>
      </c>
      <c r="N144" s="309">
        <v>37.480849999999997</v>
      </c>
      <c r="O144" s="252">
        <f t="shared" si="44"/>
        <v>2.4808499999999967</v>
      </c>
      <c r="P144" s="248">
        <f t="shared" si="48"/>
        <v>75</v>
      </c>
      <c r="Q144" s="249">
        <f t="shared" si="48"/>
        <v>79.095640000000003</v>
      </c>
      <c r="R144" s="250">
        <f t="shared" si="49"/>
        <v>4.0956400000000031</v>
      </c>
      <c r="S144" s="303">
        <v>20</v>
      </c>
      <c r="T144" s="309">
        <v>33.81794</v>
      </c>
      <c r="U144" s="252">
        <f t="shared" si="45"/>
        <v>13.81794</v>
      </c>
      <c r="V144" s="248">
        <f t="shared" si="50"/>
        <v>95</v>
      </c>
      <c r="W144" s="249">
        <f t="shared" si="50"/>
        <v>112.91358</v>
      </c>
      <c r="X144" s="250">
        <f t="shared" si="51"/>
        <v>17.913579999999996</v>
      </c>
      <c r="Y144" s="303">
        <v>40</v>
      </c>
      <c r="Z144" s="309">
        <v>44.633989999999997</v>
      </c>
      <c r="AA144" s="250">
        <f t="shared" si="46"/>
        <v>4.6339899999999972</v>
      </c>
    </row>
    <row r="145" spans="1:29" x14ac:dyDescent="0.2">
      <c r="A145" s="234"/>
      <c r="B145" s="234"/>
      <c r="C145" s="245" t="s">
        <v>454</v>
      </c>
      <c r="D145" s="301" t="s">
        <v>455</v>
      </c>
      <c r="E145" s="247"/>
      <c r="F145" s="276">
        <v>154.90054433070691</v>
      </c>
      <c r="G145" s="251">
        <f t="shared" si="37"/>
        <v>239.999</v>
      </c>
      <c r="H145" s="249">
        <f t="shared" si="38"/>
        <v>214.47812000000002</v>
      </c>
      <c r="I145" s="250">
        <f t="shared" si="47"/>
        <v>-25.520879999999977</v>
      </c>
      <c r="J145" s="302">
        <v>60</v>
      </c>
      <c r="K145" s="309">
        <v>29.543999999999997</v>
      </c>
      <c r="L145" s="250">
        <f t="shared" si="43"/>
        <v>-30.456000000000003</v>
      </c>
      <c r="M145" s="303">
        <v>39.999000000000002</v>
      </c>
      <c r="N145" s="309">
        <v>33.332499999999996</v>
      </c>
      <c r="O145" s="252">
        <f t="shared" si="44"/>
        <v>-6.6665000000000063</v>
      </c>
      <c r="P145" s="248">
        <f t="shared" si="48"/>
        <v>99.998999999999995</v>
      </c>
      <c r="Q145" s="249">
        <f t="shared" si="48"/>
        <v>62.876499999999993</v>
      </c>
      <c r="R145" s="250">
        <f t="shared" si="49"/>
        <v>-37.122500000000002</v>
      </c>
      <c r="S145" s="303">
        <v>40</v>
      </c>
      <c r="T145" s="309">
        <v>8.5333199999999998</v>
      </c>
      <c r="U145" s="252">
        <f t="shared" si="45"/>
        <v>-31.46668</v>
      </c>
      <c r="V145" s="248">
        <f t="shared" si="50"/>
        <v>139.999</v>
      </c>
      <c r="W145" s="249">
        <f t="shared" si="50"/>
        <v>71.409819999999996</v>
      </c>
      <c r="X145" s="250">
        <f t="shared" si="51"/>
        <v>-68.589179999999999</v>
      </c>
      <c r="Y145" s="303">
        <v>100</v>
      </c>
      <c r="Z145" s="309">
        <v>143.06830000000002</v>
      </c>
      <c r="AA145" s="250">
        <f t="shared" si="46"/>
        <v>43.068300000000022</v>
      </c>
    </row>
    <row r="146" spans="1:29" ht="12.2" hidden="1" customHeight="1" x14ac:dyDescent="0.2">
      <c r="C146" s="245" t="s">
        <v>456</v>
      </c>
      <c r="D146" s="301" t="s">
        <v>457</v>
      </c>
      <c r="E146" s="247"/>
      <c r="F146" s="276"/>
      <c r="G146" s="251">
        <f t="shared" si="37"/>
        <v>0</v>
      </c>
      <c r="H146" s="249">
        <f t="shared" si="38"/>
        <v>0</v>
      </c>
      <c r="I146" s="250">
        <f t="shared" si="47"/>
        <v>0</v>
      </c>
      <c r="J146" s="302">
        <v>0</v>
      </c>
      <c r="K146" s="302"/>
      <c r="L146" s="250">
        <f t="shared" si="43"/>
        <v>0</v>
      </c>
      <c r="M146" s="303">
        <v>0</v>
      </c>
      <c r="N146" s="302"/>
      <c r="O146" s="252">
        <f t="shared" si="44"/>
        <v>0</v>
      </c>
      <c r="P146" s="248">
        <f t="shared" si="48"/>
        <v>0</v>
      </c>
      <c r="Q146" s="249">
        <f t="shared" si="48"/>
        <v>0</v>
      </c>
      <c r="R146" s="250">
        <f t="shared" si="49"/>
        <v>0</v>
      </c>
      <c r="S146" s="303">
        <v>0</v>
      </c>
      <c r="T146" s="302"/>
      <c r="U146" s="252">
        <f t="shared" si="45"/>
        <v>0</v>
      </c>
      <c r="V146" s="248">
        <f t="shared" si="50"/>
        <v>0</v>
      </c>
      <c r="W146" s="249">
        <f t="shared" si="50"/>
        <v>0</v>
      </c>
      <c r="X146" s="250">
        <f t="shared" si="51"/>
        <v>0</v>
      </c>
      <c r="Y146" s="303">
        <v>0</v>
      </c>
      <c r="Z146" s="302"/>
      <c r="AA146" s="250">
        <f t="shared" si="46"/>
        <v>0</v>
      </c>
    </row>
    <row r="147" spans="1:29" ht="12.2" customHeight="1" x14ac:dyDescent="0.2">
      <c r="A147" s="234"/>
      <c r="B147" s="234"/>
      <c r="C147" s="245" t="s">
        <v>458</v>
      </c>
      <c r="D147" s="301" t="s">
        <v>63</v>
      </c>
      <c r="E147" s="247"/>
      <c r="F147" s="276">
        <v>173.62616190689178</v>
      </c>
      <c r="G147" s="251">
        <f t="shared" si="37"/>
        <v>269.012</v>
      </c>
      <c r="H147" s="249">
        <f t="shared" si="38"/>
        <v>278.23782</v>
      </c>
      <c r="I147" s="250">
        <f t="shared" si="47"/>
        <v>9.2258199999999988</v>
      </c>
      <c r="J147" s="249">
        <f>J148+J149+J150</f>
        <v>117.40600000000001</v>
      </c>
      <c r="K147" s="249">
        <f>K148+K149+K150</f>
        <v>23.841999999999999</v>
      </c>
      <c r="L147" s="250">
        <f t="shared" si="43"/>
        <v>-93.564000000000007</v>
      </c>
      <c r="M147" s="251">
        <f>M148+M149+M150</f>
        <v>6</v>
      </c>
      <c r="N147" s="249">
        <f>N148+N149+N150</f>
        <v>132.01665</v>
      </c>
      <c r="O147" s="252">
        <f t="shared" si="44"/>
        <v>126.01665</v>
      </c>
      <c r="P147" s="248">
        <f t="shared" si="48"/>
        <v>123.40600000000001</v>
      </c>
      <c r="Q147" s="249">
        <f t="shared" si="48"/>
        <v>155.85865000000001</v>
      </c>
      <c r="R147" s="250">
        <f t="shared" si="49"/>
        <v>32.452650000000006</v>
      </c>
      <c r="S147" s="251">
        <f>S148+S149+S150</f>
        <v>137.40600000000001</v>
      </c>
      <c r="T147" s="249">
        <f>T148+T149+T150</f>
        <v>0</v>
      </c>
      <c r="U147" s="252">
        <f t="shared" si="45"/>
        <v>-137.40600000000001</v>
      </c>
      <c r="V147" s="248">
        <f t="shared" si="50"/>
        <v>260.81200000000001</v>
      </c>
      <c r="W147" s="249">
        <f t="shared" si="50"/>
        <v>155.85865000000001</v>
      </c>
      <c r="X147" s="250">
        <f t="shared" si="51"/>
        <v>-104.95335</v>
      </c>
      <c r="Y147" s="251">
        <f>Y148+Y149+Y150</f>
        <v>8.1999999999999993</v>
      </c>
      <c r="Z147" s="249">
        <f>Z148+Z149+Z150</f>
        <v>122.37917</v>
      </c>
      <c r="AA147" s="250">
        <f t="shared" si="46"/>
        <v>114.17917</v>
      </c>
    </row>
    <row r="148" spans="1:29" ht="12.2" customHeight="1" x14ac:dyDescent="0.2">
      <c r="C148" s="245" t="s">
        <v>459</v>
      </c>
      <c r="D148" s="316" t="s">
        <v>460</v>
      </c>
      <c r="E148" s="247"/>
      <c r="F148" s="276">
        <v>14.723358085959049</v>
      </c>
      <c r="G148" s="251">
        <f t="shared" si="37"/>
        <v>22.811999999999998</v>
      </c>
      <c r="H148" s="249">
        <f t="shared" si="38"/>
        <v>44.003340000000001</v>
      </c>
      <c r="I148" s="250">
        <f t="shared" si="47"/>
        <v>21.191340000000004</v>
      </c>
      <c r="J148" s="302">
        <v>7.4059999999999997</v>
      </c>
      <c r="K148" s="309">
        <v>0</v>
      </c>
      <c r="L148" s="250">
        <f t="shared" si="43"/>
        <v>-7.4059999999999997</v>
      </c>
      <c r="M148" s="303">
        <v>4</v>
      </c>
      <c r="N148" s="309">
        <v>31.830829999999999</v>
      </c>
      <c r="O148" s="252">
        <f t="shared" si="44"/>
        <v>27.830829999999999</v>
      </c>
      <c r="P148" s="248">
        <f t="shared" si="48"/>
        <v>11.405999999999999</v>
      </c>
      <c r="Q148" s="249">
        <f t="shared" si="48"/>
        <v>31.830829999999999</v>
      </c>
      <c r="R148" s="250">
        <f t="shared" si="49"/>
        <v>20.42483</v>
      </c>
      <c r="S148" s="303">
        <v>7.4059999999999997</v>
      </c>
      <c r="T148" s="309">
        <v>0</v>
      </c>
      <c r="U148" s="252">
        <f t="shared" si="45"/>
        <v>-7.4059999999999997</v>
      </c>
      <c r="V148" s="248">
        <f t="shared" si="50"/>
        <v>18.811999999999998</v>
      </c>
      <c r="W148" s="249">
        <f t="shared" si="50"/>
        <v>31.830829999999999</v>
      </c>
      <c r="X148" s="250">
        <f t="shared" si="51"/>
        <v>13.018830000000001</v>
      </c>
      <c r="Y148" s="303">
        <v>4</v>
      </c>
      <c r="Z148" s="309">
        <v>12.172510000000001</v>
      </c>
      <c r="AA148" s="250">
        <f t="shared" si="46"/>
        <v>8.1725100000000008</v>
      </c>
    </row>
    <row r="149" spans="1:29" x14ac:dyDescent="0.2">
      <c r="A149" s="234"/>
      <c r="B149" s="234"/>
      <c r="C149" s="245" t="s">
        <v>461</v>
      </c>
      <c r="D149" s="316" t="s">
        <v>462</v>
      </c>
      <c r="E149" s="247"/>
      <c r="F149" s="276">
        <v>154.90118975233088</v>
      </c>
      <c r="G149" s="251">
        <f t="shared" si="37"/>
        <v>240</v>
      </c>
      <c r="H149" s="249">
        <f t="shared" si="38"/>
        <v>234.23448000000002</v>
      </c>
      <c r="I149" s="250">
        <f t="shared" si="47"/>
        <v>-5.7655199999999809</v>
      </c>
      <c r="J149" s="302">
        <v>110</v>
      </c>
      <c r="K149" s="309">
        <v>23.841999999999999</v>
      </c>
      <c r="L149" s="250">
        <f t="shared" si="43"/>
        <v>-86.158000000000001</v>
      </c>
      <c r="M149" s="303">
        <v>0</v>
      </c>
      <c r="N149" s="309">
        <v>100.18582000000001</v>
      </c>
      <c r="O149" s="252">
        <f t="shared" si="44"/>
        <v>100.18582000000001</v>
      </c>
      <c r="P149" s="248">
        <f t="shared" si="48"/>
        <v>110</v>
      </c>
      <c r="Q149" s="249">
        <f t="shared" si="48"/>
        <v>124.02782000000001</v>
      </c>
      <c r="R149" s="250">
        <f t="shared" si="49"/>
        <v>14.027820000000006</v>
      </c>
      <c r="S149" s="303">
        <v>130</v>
      </c>
      <c r="T149" s="309">
        <v>0</v>
      </c>
      <c r="U149" s="252">
        <f t="shared" si="45"/>
        <v>-130</v>
      </c>
      <c r="V149" s="248">
        <f t="shared" si="50"/>
        <v>240</v>
      </c>
      <c r="W149" s="249">
        <f t="shared" si="50"/>
        <v>124.02782000000001</v>
      </c>
      <c r="X149" s="250">
        <f t="shared" si="51"/>
        <v>-115.97217999999999</v>
      </c>
      <c r="Y149" s="303">
        <v>0</v>
      </c>
      <c r="Z149" s="309">
        <v>110.20666</v>
      </c>
      <c r="AA149" s="250">
        <f t="shared" si="46"/>
        <v>110.20666</v>
      </c>
    </row>
    <row r="150" spans="1:29" ht="12.2" customHeight="1" x14ac:dyDescent="0.2">
      <c r="C150" s="245" t="s">
        <v>463</v>
      </c>
      <c r="D150" s="316" t="s">
        <v>63</v>
      </c>
      <c r="E150" s="247"/>
      <c r="F150" s="276">
        <v>4.0016140686018806</v>
      </c>
      <c r="G150" s="251">
        <f t="shared" si="37"/>
        <v>6.2</v>
      </c>
      <c r="H150" s="249">
        <f t="shared" si="38"/>
        <v>0</v>
      </c>
      <c r="I150" s="250">
        <f t="shared" si="47"/>
        <v>-6.2</v>
      </c>
      <c r="J150" s="302">
        <v>0</v>
      </c>
      <c r="K150" s="309">
        <v>0</v>
      </c>
      <c r="L150" s="250">
        <f t="shared" si="43"/>
        <v>0</v>
      </c>
      <c r="M150" s="303">
        <v>2</v>
      </c>
      <c r="N150" s="309">
        <v>0</v>
      </c>
      <c r="O150" s="252">
        <f t="shared" si="44"/>
        <v>-2</v>
      </c>
      <c r="P150" s="248">
        <f t="shared" si="48"/>
        <v>2</v>
      </c>
      <c r="Q150" s="249">
        <f t="shared" si="48"/>
        <v>0</v>
      </c>
      <c r="R150" s="250">
        <f t="shared" si="49"/>
        <v>-2</v>
      </c>
      <c r="S150" s="303">
        <v>0</v>
      </c>
      <c r="T150" s="309">
        <v>0</v>
      </c>
      <c r="U150" s="252">
        <f t="shared" si="45"/>
        <v>0</v>
      </c>
      <c r="V150" s="248">
        <f t="shared" si="50"/>
        <v>2</v>
      </c>
      <c r="W150" s="249">
        <f t="shared" si="50"/>
        <v>0</v>
      </c>
      <c r="X150" s="250">
        <f t="shared" si="51"/>
        <v>-2</v>
      </c>
      <c r="Y150" s="303">
        <v>4.2</v>
      </c>
      <c r="Z150" s="309">
        <v>0</v>
      </c>
      <c r="AA150" s="250">
        <f t="shared" si="46"/>
        <v>-4.2</v>
      </c>
    </row>
    <row r="151" spans="1:29" s="234" customFormat="1" ht="12.2" customHeight="1" x14ac:dyDescent="0.2">
      <c r="A151" s="188"/>
      <c r="B151" s="188"/>
      <c r="C151" s="317" t="s">
        <v>464</v>
      </c>
      <c r="D151" s="318" t="s">
        <v>465</v>
      </c>
      <c r="E151" s="319"/>
      <c r="F151" s="304">
        <f>F152+F153+F154</f>
        <v>1880.374534833333</v>
      </c>
      <c r="G151" s="322">
        <f t="shared" si="37"/>
        <v>7196.5459599999995</v>
      </c>
      <c r="H151" s="320">
        <f t="shared" si="38"/>
        <v>8768.9010799999996</v>
      </c>
      <c r="I151" s="321">
        <f t="shared" si="47"/>
        <v>1572.3551200000002</v>
      </c>
      <c r="J151" s="320">
        <f>J152+J153+J154</f>
        <v>1764.9701399999997</v>
      </c>
      <c r="K151" s="320">
        <f>K152+K153+K154</f>
        <v>2169.6500799999999</v>
      </c>
      <c r="L151" s="321">
        <f>K151-J151</f>
        <v>404.67994000000022</v>
      </c>
      <c r="M151" s="322">
        <f>M152+M153+M154</f>
        <v>1788.0810399999998</v>
      </c>
      <c r="N151" s="320">
        <f>N152+N153+N154</f>
        <v>2181.8492200000005</v>
      </c>
      <c r="O151" s="323">
        <f>N151-M151</f>
        <v>393.76818000000071</v>
      </c>
      <c r="P151" s="304">
        <f>J151+M151</f>
        <v>3553.0511799999995</v>
      </c>
      <c r="Q151" s="320">
        <f t="shared" si="48"/>
        <v>4351.4993000000004</v>
      </c>
      <c r="R151" s="321">
        <f t="shared" si="49"/>
        <v>798.44812000000093</v>
      </c>
      <c r="S151" s="322">
        <f>S152+S153+S154</f>
        <v>1809.1919399999997</v>
      </c>
      <c r="T151" s="320">
        <f>T152+T153+T154</f>
        <v>2201.1083500000004</v>
      </c>
      <c r="U151" s="323">
        <f>T151-S151</f>
        <v>391.91641000000072</v>
      </c>
      <c r="V151" s="304">
        <f>P151+S151</f>
        <v>5362.2431199999992</v>
      </c>
      <c r="W151" s="320">
        <f t="shared" si="50"/>
        <v>6552.6076500000008</v>
      </c>
      <c r="X151" s="321">
        <f t="shared" si="51"/>
        <v>1190.3645300000017</v>
      </c>
      <c r="Y151" s="322">
        <f>Y152+Y153+Y154</f>
        <v>1834.3028399999998</v>
      </c>
      <c r="Z151" s="320">
        <f>Z152+Z153+Z154</f>
        <v>2216.2934299999997</v>
      </c>
      <c r="AA151" s="321">
        <f>Z151-Y151</f>
        <v>381.99058999999988</v>
      </c>
      <c r="AC151" s="244"/>
    </row>
    <row r="152" spans="1:29" s="338" customFormat="1" x14ac:dyDescent="0.2">
      <c r="A152" s="188"/>
      <c r="B152" s="188"/>
      <c r="C152" s="329" t="s">
        <v>466</v>
      </c>
      <c r="D152" s="330" t="s">
        <v>467</v>
      </c>
      <c r="E152" s="331"/>
      <c r="F152" s="332">
        <v>1880.374534833333</v>
      </c>
      <c r="G152" s="251">
        <f t="shared" si="37"/>
        <v>7196.5459599999995</v>
      </c>
      <c r="H152" s="249">
        <f t="shared" si="38"/>
        <v>8768.9010799999996</v>
      </c>
      <c r="I152" s="250">
        <f t="shared" si="47"/>
        <v>1572.3551200000002</v>
      </c>
      <c r="J152" s="333">
        <v>1764.9701399999997</v>
      </c>
      <c r="K152" s="309">
        <v>2169.6500799999999</v>
      </c>
      <c r="L152" s="334">
        <f>K152-J152</f>
        <v>404.67994000000022</v>
      </c>
      <c r="M152" s="333">
        <v>1788.0810399999998</v>
      </c>
      <c r="N152" s="333">
        <v>2181.8492200000005</v>
      </c>
      <c r="O152" s="335">
        <f>N152-M152</f>
        <v>393.76818000000071</v>
      </c>
      <c r="P152" s="336">
        <f>J152+M152</f>
        <v>3553.0511799999995</v>
      </c>
      <c r="Q152" s="337">
        <f>K152+N152</f>
        <v>4351.4993000000004</v>
      </c>
      <c r="R152" s="334">
        <f>Q152-P152</f>
        <v>798.44812000000093</v>
      </c>
      <c r="S152" s="333">
        <v>1809.1919399999997</v>
      </c>
      <c r="T152" s="309">
        <v>2201.1083500000004</v>
      </c>
      <c r="U152" s="335">
        <f>T152-S152</f>
        <v>391.91641000000072</v>
      </c>
      <c r="V152" s="336">
        <f>P152+S152</f>
        <v>5362.2431199999992</v>
      </c>
      <c r="W152" s="337">
        <f>Q152+T152</f>
        <v>6552.6076500000008</v>
      </c>
      <c r="X152" s="334">
        <f>W152-V152</f>
        <v>1190.3645300000017</v>
      </c>
      <c r="Y152" s="333">
        <v>1834.3028399999998</v>
      </c>
      <c r="Z152" s="309">
        <v>2216.2934299999997</v>
      </c>
      <c r="AA152" s="334">
        <f>Z152-Y152</f>
        <v>381.99058999999988</v>
      </c>
      <c r="AC152" s="254"/>
    </row>
    <row r="153" spans="1:29" s="338" customFormat="1" ht="12.2" hidden="1" customHeight="1" x14ac:dyDescent="0.2">
      <c r="A153" s="188"/>
      <c r="B153" s="188"/>
      <c r="C153" s="329" t="s">
        <v>468</v>
      </c>
      <c r="D153" s="330" t="s">
        <v>469</v>
      </c>
      <c r="E153" s="331"/>
      <c r="F153" s="332"/>
      <c r="G153" s="251">
        <f t="shared" si="37"/>
        <v>0</v>
      </c>
      <c r="H153" s="249">
        <f t="shared" si="38"/>
        <v>0</v>
      </c>
      <c r="I153" s="250">
        <f t="shared" si="47"/>
        <v>0</v>
      </c>
      <c r="J153" s="333"/>
      <c r="K153" s="333"/>
      <c r="L153" s="334">
        <f>K153-J153</f>
        <v>0</v>
      </c>
      <c r="M153" s="333"/>
      <c r="N153" s="333"/>
      <c r="O153" s="335">
        <f>N153-M153</f>
        <v>0</v>
      </c>
      <c r="P153" s="336">
        <f>J153+M153</f>
        <v>0</v>
      </c>
      <c r="Q153" s="337">
        <f>K153+N153</f>
        <v>0</v>
      </c>
      <c r="R153" s="334">
        <f>Q153-P153</f>
        <v>0</v>
      </c>
      <c r="S153" s="333"/>
      <c r="T153" s="333"/>
      <c r="U153" s="335">
        <f>T153-S153</f>
        <v>0</v>
      </c>
      <c r="V153" s="336">
        <f>P153+S153</f>
        <v>0</v>
      </c>
      <c r="W153" s="337">
        <f>Q153+T153</f>
        <v>0</v>
      </c>
      <c r="X153" s="334">
        <f>W153-V153</f>
        <v>0</v>
      </c>
      <c r="Y153" s="333"/>
      <c r="Z153" s="333"/>
      <c r="AA153" s="334">
        <f>Z153-Y153</f>
        <v>0</v>
      </c>
      <c r="AC153" s="254"/>
    </row>
    <row r="154" spans="1:29" s="338" customFormat="1" ht="12.2" hidden="1" customHeight="1" x14ac:dyDescent="0.2">
      <c r="A154" s="188"/>
      <c r="B154" s="188"/>
      <c r="C154" s="329" t="s">
        <v>470</v>
      </c>
      <c r="D154" s="330" t="s">
        <v>471</v>
      </c>
      <c r="E154" s="331"/>
      <c r="F154" s="332"/>
      <c r="G154" s="251">
        <f t="shared" si="37"/>
        <v>0</v>
      </c>
      <c r="H154" s="249">
        <f t="shared" si="38"/>
        <v>0</v>
      </c>
      <c r="I154" s="250">
        <f>H154-G154</f>
        <v>0</v>
      </c>
      <c r="J154" s="333"/>
      <c r="K154" s="333"/>
      <c r="L154" s="334">
        <f>K154-J154</f>
        <v>0</v>
      </c>
      <c r="M154" s="333"/>
      <c r="N154" s="333"/>
      <c r="O154" s="335">
        <f>N154-M154</f>
        <v>0</v>
      </c>
      <c r="P154" s="336">
        <f>J154+M154</f>
        <v>0</v>
      </c>
      <c r="Q154" s="337">
        <f>K154+N154</f>
        <v>0</v>
      </c>
      <c r="R154" s="334">
        <f>Q154-P154</f>
        <v>0</v>
      </c>
      <c r="S154" s="333"/>
      <c r="T154" s="333"/>
      <c r="U154" s="335">
        <f>T154-S154</f>
        <v>0</v>
      </c>
      <c r="V154" s="336">
        <f>P154+S154</f>
        <v>0</v>
      </c>
      <c r="W154" s="337">
        <f>Q154+T154</f>
        <v>0</v>
      </c>
      <c r="X154" s="334">
        <f>W154-V154</f>
        <v>0</v>
      </c>
      <c r="Y154" s="333"/>
      <c r="Z154" s="333"/>
      <c r="AA154" s="334">
        <f>Z154-Y154</f>
        <v>0</v>
      </c>
      <c r="AC154" s="254"/>
    </row>
    <row r="155" spans="1:29" s="234" customFormat="1" ht="12.2" customHeight="1" x14ac:dyDescent="0.2">
      <c r="A155" s="188"/>
      <c r="B155" s="188"/>
      <c r="C155" s="317" t="s">
        <v>472</v>
      </c>
      <c r="D155" s="318" t="s">
        <v>473</v>
      </c>
      <c r="E155" s="319"/>
      <c r="F155" s="304">
        <f>F156+F157+F158+F162+F163+F164+F165</f>
        <v>6220.7637813694319</v>
      </c>
      <c r="G155" s="322">
        <f t="shared" si="37"/>
        <v>2526.6567999999997</v>
      </c>
      <c r="H155" s="320">
        <f t="shared" si="38"/>
        <v>2526.9329499999999</v>
      </c>
      <c r="I155" s="321">
        <f t="shared" si="47"/>
        <v>0.27615000000014334</v>
      </c>
      <c r="J155" s="320">
        <f>J156+J157+J158+J162+J163+J164+J165</f>
        <v>631.66419999999994</v>
      </c>
      <c r="K155" s="320">
        <f>K156+K157+K158+K162+K163+K164+K165</f>
        <v>631.73597000000007</v>
      </c>
      <c r="L155" s="321">
        <f>K155-J155</f>
        <v>7.1770000000128675E-2</v>
      </c>
      <c r="M155" s="322">
        <f>M156+M157+M158+M162+M163+M164+M165</f>
        <v>631.66419999999994</v>
      </c>
      <c r="N155" s="320">
        <f>N156+N157+N158+N162+N163+N164+N165</f>
        <v>631.73231999999996</v>
      </c>
      <c r="O155" s="323">
        <f>N155-M155</f>
        <v>6.8120000000021719E-2</v>
      </c>
      <c r="P155" s="304">
        <f t="shared" si="48"/>
        <v>1263.3283999999999</v>
      </c>
      <c r="Q155" s="320">
        <f t="shared" si="48"/>
        <v>1263.46829</v>
      </c>
      <c r="R155" s="321">
        <f t="shared" si="49"/>
        <v>0.13989000000015039</v>
      </c>
      <c r="S155" s="322">
        <f>S156+S157+S158+S162+S163+S164+S165</f>
        <v>631.66419999999994</v>
      </c>
      <c r="T155" s="320">
        <f>T156+T157+T158+T162+T163+T164+T165</f>
        <v>631.73231999999996</v>
      </c>
      <c r="U155" s="323">
        <f>T155-S155</f>
        <v>6.8120000000021719E-2</v>
      </c>
      <c r="V155" s="304">
        <f t="shared" si="50"/>
        <v>1894.9925999999998</v>
      </c>
      <c r="W155" s="320">
        <f t="shared" si="50"/>
        <v>1895.2006099999999</v>
      </c>
      <c r="X155" s="321">
        <f t="shared" si="51"/>
        <v>0.20801000000005843</v>
      </c>
      <c r="Y155" s="322">
        <f>Y156+Y157+Y158+Y162+Y163+Y164+Y165</f>
        <v>631.66419999999994</v>
      </c>
      <c r="Z155" s="320">
        <f>Z156+Z157+Z158+Z162+Z163+Z164+Z165</f>
        <v>631.73233999999991</v>
      </c>
      <c r="AA155" s="321">
        <f>Z155-Y155</f>
        <v>6.8139999999971224E-2</v>
      </c>
      <c r="AC155" s="244"/>
    </row>
    <row r="156" spans="1:29" x14ac:dyDescent="0.2">
      <c r="C156" s="245" t="s">
        <v>474</v>
      </c>
      <c r="D156" s="301" t="s">
        <v>475</v>
      </c>
      <c r="E156" s="247"/>
      <c r="F156" s="276">
        <v>9.848213309175085</v>
      </c>
      <c r="G156" s="251">
        <f t="shared" si="37"/>
        <v>4</v>
      </c>
      <c r="H156" s="249">
        <f t="shared" si="38"/>
        <v>4.3121499999999999</v>
      </c>
      <c r="I156" s="250">
        <f t="shared" si="47"/>
        <v>0.31214999999999993</v>
      </c>
      <c r="J156" s="302">
        <v>1</v>
      </c>
      <c r="K156" s="309">
        <v>1.08077</v>
      </c>
      <c r="L156" s="250">
        <f t="shared" ref="L156:L165" si="52">K156-J156</f>
        <v>8.0770000000000008E-2</v>
      </c>
      <c r="M156" s="302">
        <v>1</v>
      </c>
      <c r="N156" s="302">
        <v>1.0771199999999999</v>
      </c>
      <c r="O156" s="252">
        <f t="shared" ref="O156:O165" si="53">N156-M156</f>
        <v>7.7119999999999855E-2</v>
      </c>
      <c r="P156" s="248">
        <f t="shared" si="48"/>
        <v>2</v>
      </c>
      <c r="Q156" s="249">
        <f t="shared" si="48"/>
        <v>2.1578900000000001</v>
      </c>
      <c r="R156" s="250">
        <f t="shared" si="49"/>
        <v>0.15789000000000009</v>
      </c>
      <c r="S156" s="302">
        <v>1</v>
      </c>
      <c r="T156" s="309">
        <v>1.0771199999999999</v>
      </c>
      <c r="U156" s="252">
        <f t="shared" ref="U156:U165" si="54">T156-S156</f>
        <v>7.7119999999999855E-2</v>
      </c>
      <c r="V156" s="248">
        <f t="shared" si="50"/>
        <v>3</v>
      </c>
      <c r="W156" s="249">
        <f t="shared" si="50"/>
        <v>3.2350099999999999</v>
      </c>
      <c r="X156" s="250">
        <f t="shared" si="51"/>
        <v>0.23500999999999994</v>
      </c>
      <c r="Y156" s="302">
        <v>1</v>
      </c>
      <c r="Z156" s="309">
        <v>1.0771399999999998</v>
      </c>
      <c r="AA156" s="250">
        <f t="shared" ref="AA156:AA165" si="55">Z156-Y156</f>
        <v>7.7139999999999764E-2</v>
      </c>
    </row>
    <row r="157" spans="1:29" x14ac:dyDescent="0.2">
      <c r="A157" s="234"/>
      <c r="B157" s="234"/>
      <c r="C157" s="245" t="s">
        <v>476</v>
      </c>
      <c r="D157" s="301" t="s">
        <v>477</v>
      </c>
      <c r="E157" s="247"/>
      <c r="F157" s="276">
        <v>6210.9155680602571</v>
      </c>
      <c r="G157" s="251">
        <f t="shared" si="37"/>
        <v>2522.6567999999997</v>
      </c>
      <c r="H157" s="249">
        <f t="shared" si="38"/>
        <v>2522.6207999999997</v>
      </c>
      <c r="I157" s="250">
        <f>H157-G157</f>
        <v>-3.6000000000058208E-2</v>
      </c>
      <c r="J157" s="302">
        <v>630.66419999999994</v>
      </c>
      <c r="K157" s="309">
        <v>630.65520000000004</v>
      </c>
      <c r="L157" s="250">
        <f t="shared" si="52"/>
        <v>-8.9999999999008651E-3</v>
      </c>
      <c r="M157" s="302">
        <v>630.66419999999994</v>
      </c>
      <c r="N157" s="302">
        <v>630.65519999999992</v>
      </c>
      <c r="O157" s="252">
        <f t="shared" si="53"/>
        <v>-9.0000000000145519E-3</v>
      </c>
      <c r="P157" s="248">
        <f>J157+M157</f>
        <v>1261.3283999999999</v>
      </c>
      <c r="Q157" s="249">
        <f>K157+N157</f>
        <v>1261.3103999999998</v>
      </c>
      <c r="R157" s="250">
        <f>Q157-P157</f>
        <v>-1.8000000000029104E-2</v>
      </c>
      <c r="S157" s="302">
        <v>630.66419999999994</v>
      </c>
      <c r="T157" s="309">
        <v>630.65519999999992</v>
      </c>
      <c r="U157" s="252">
        <f t="shared" si="54"/>
        <v>-9.0000000000145519E-3</v>
      </c>
      <c r="V157" s="248">
        <f>P157+S157</f>
        <v>1891.9925999999998</v>
      </c>
      <c r="W157" s="249">
        <f>Q157+T157</f>
        <v>1891.9655999999998</v>
      </c>
      <c r="X157" s="250">
        <f>W157-V157</f>
        <v>-2.7000000000043656E-2</v>
      </c>
      <c r="Y157" s="302">
        <v>630.66419999999994</v>
      </c>
      <c r="Z157" s="309">
        <v>630.65519999999992</v>
      </c>
      <c r="AA157" s="250">
        <f t="shared" si="55"/>
        <v>-9.0000000000145519E-3</v>
      </c>
    </row>
    <row r="158" spans="1:29" ht="12.2" hidden="1" customHeight="1" x14ac:dyDescent="0.2">
      <c r="C158" s="245" t="s">
        <v>478</v>
      </c>
      <c r="D158" s="301" t="s">
        <v>479</v>
      </c>
      <c r="E158" s="247"/>
      <c r="F158" s="276"/>
      <c r="G158" s="251">
        <f t="shared" si="37"/>
        <v>0</v>
      </c>
      <c r="H158" s="249">
        <f t="shared" si="38"/>
        <v>0</v>
      </c>
      <c r="I158" s="250">
        <f t="shared" si="47"/>
        <v>0</v>
      </c>
      <c r="J158" s="249">
        <f>J159+J160+J161</f>
        <v>0</v>
      </c>
      <c r="K158" s="249">
        <f>K159+K160+K161</f>
        <v>0</v>
      </c>
      <c r="L158" s="250">
        <f t="shared" si="52"/>
        <v>0</v>
      </c>
      <c r="M158" s="251">
        <f>M159+M160+M161</f>
        <v>0</v>
      </c>
      <c r="N158" s="249">
        <f>N159+N160+N161</f>
        <v>0</v>
      </c>
      <c r="O158" s="252">
        <f t="shared" si="53"/>
        <v>0</v>
      </c>
      <c r="P158" s="248">
        <f t="shared" si="48"/>
        <v>0</v>
      </c>
      <c r="Q158" s="249">
        <f t="shared" si="48"/>
        <v>0</v>
      </c>
      <c r="R158" s="250">
        <f t="shared" si="49"/>
        <v>0</v>
      </c>
      <c r="S158" s="251">
        <f>S159+S160+S161</f>
        <v>0</v>
      </c>
      <c r="T158" s="249">
        <f>T159+T160+T161</f>
        <v>0</v>
      </c>
      <c r="U158" s="252">
        <f t="shared" si="54"/>
        <v>0</v>
      </c>
      <c r="V158" s="248">
        <f t="shared" si="50"/>
        <v>0</v>
      </c>
      <c r="W158" s="249">
        <f t="shared" si="50"/>
        <v>0</v>
      </c>
      <c r="X158" s="250">
        <f t="shared" si="51"/>
        <v>0</v>
      </c>
      <c r="Y158" s="251">
        <f>Y159+Y160+Y161</f>
        <v>0</v>
      </c>
      <c r="Z158" s="249">
        <f>Z159+Z160+Z161</f>
        <v>0</v>
      </c>
      <c r="AA158" s="250">
        <f t="shared" si="55"/>
        <v>0</v>
      </c>
    </row>
    <row r="159" spans="1:29" ht="12.2" hidden="1" customHeight="1" x14ac:dyDescent="0.2">
      <c r="A159" s="234"/>
      <c r="B159" s="234"/>
      <c r="C159" s="245" t="s">
        <v>480</v>
      </c>
      <c r="D159" s="275" t="s">
        <v>481</v>
      </c>
      <c r="E159" s="247"/>
      <c r="F159" s="276"/>
      <c r="G159" s="251">
        <f t="shared" si="37"/>
        <v>0</v>
      </c>
      <c r="H159" s="249">
        <f t="shared" si="38"/>
        <v>0</v>
      </c>
      <c r="I159" s="250">
        <f t="shared" si="47"/>
        <v>0</v>
      </c>
      <c r="J159" s="302"/>
      <c r="K159" s="302"/>
      <c r="L159" s="250">
        <f t="shared" si="52"/>
        <v>0</v>
      </c>
      <c r="M159" s="303"/>
      <c r="N159" s="302"/>
      <c r="O159" s="252">
        <f t="shared" si="53"/>
        <v>0</v>
      </c>
      <c r="P159" s="248">
        <f t="shared" si="48"/>
        <v>0</v>
      </c>
      <c r="Q159" s="249">
        <f t="shared" si="48"/>
        <v>0</v>
      </c>
      <c r="R159" s="250">
        <f t="shared" si="49"/>
        <v>0</v>
      </c>
      <c r="S159" s="303"/>
      <c r="T159" s="302"/>
      <c r="U159" s="252">
        <f t="shared" si="54"/>
        <v>0</v>
      </c>
      <c r="V159" s="248">
        <f t="shared" si="50"/>
        <v>0</v>
      </c>
      <c r="W159" s="249">
        <f t="shared" si="50"/>
        <v>0</v>
      </c>
      <c r="X159" s="250">
        <f t="shared" si="51"/>
        <v>0</v>
      </c>
      <c r="Y159" s="303"/>
      <c r="Z159" s="302"/>
      <c r="AA159" s="250">
        <f t="shared" si="55"/>
        <v>0</v>
      </c>
    </row>
    <row r="160" spans="1:29" ht="12.2" hidden="1" customHeight="1" x14ac:dyDescent="0.2">
      <c r="C160" s="245" t="s">
        <v>482</v>
      </c>
      <c r="D160" s="275" t="s">
        <v>483</v>
      </c>
      <c r="E160" s="247"/>
      <c r="F160" s="276"/>
      <c r="G160" s="251">
        <f t="shared" si="37"/>
        <v>0</v>
      </c>
      <c r="H160" s="249">
        <f t="shared" si="38"/>
        <v>0</v>
      </c>
      <c r="I160" s="250">
        <f t="shared" si="47"/>
        <v>0</v>
      </c>
      <c r="J160" s="302"/>
      <c r="K160" s="302"/>
      <c r="L160" s="250">
        <f t="shared" si="52"/>
        <v>0</v>
      </c>
      <c r="M160" s="303"/>
      <c r="N160" s="302"/>
      <c r="O160" s="252">
        <f t="shared" si="53"/>
        <v>0</v>
      </c>
      <c r="P160" s="248">
        <f t="shared" si="48"/>
        <v>0</v>
      </c>
      <c r="Q160" s="249">
        <f t="shared" si="48"/>
        <v>0</v>
      </c>
      <c r="R160" s="250">
        <f t="shared" si="49"/>
        <v>0</v>
      </c>
      <c r="S160" s="303"/>
      <c r="T160" s="302"/>
      <c r="U160" s="252">
        <f t="shared" si="54"/>
        <v>0</v>
      </c>
      <c r="V160" s="248">
        <f t="shared" si="50"/>
        <v>0</v>
      </c>
      <c r="W160" s="249">
        <f t="shared" si="50"/>
        <v>0</v>
      </c>
      <c r="X160" s="250">
        <f t="shared" si="51"/>
        <v>0</v>
      </c>
      <c r="Y160" s="303"/>
      <c r="Z160" s="302"/>
      <c r="AA160" s="250">
        <f t="shared" si="55"/>
        <v>0</v>
      </c>
    </row>
    <row r="161" spans="1:29" ht="12.2" hidden="1" customHeight="1" x14ac:dyDescent="0.2">
      <c r="A161" s="234"/>
      <c r="B161" s="234"/>
      <c r="C161" s="245" t="s">
        <v>484</v>
      </c>
      <c r="D161" s="275" t="s">
        <v>485</v>
      </c>
      <c r="E161" s="247"/>
      <c r="F161" s="276"/>
      <c r="G161" s="251">
        <f t="shared" si="37"/>
        <v>0</v>
      </c>
      <c r="H161" s="249">
        <f t="shared" si="38"/>
        <v>0</v>
      </c>
      <c r="I161" s="250">
        <f t="shared" si="47"/>
        <v>0</v>
      </c>
      <c r="J161" s="302"/>
      <c r="K161" s="302"/>
      <c r="L161" s="250">
        <f t="shared" si="52"/>
        <v>0</v>
      </c>
      <c r="M161" s="302"/>
      <c r="N161" s="302"/>
      <c r="O161" s="252">
        <f t="shared" si="53"/>
        <v>0</v>
      </c>
      <c r="P161" s="248">
        <f t="shared" si="48"/>
        <v>0</v>
      </c>
      <c r="Q161" s="249">
        <f t="shared" si="48"/>
        <v>0</v>
      </c>
      <c r="R161" s="250">
        <f t="shared" si="49"/>
        <v>0</v>
      </c>
      <c r="S161" s="302"/>
      <c r="T161" s="302"/>
      <c r="U161" s="252">
        <f t="shared" si="54"/>
        <v>0</v>
      </c>
      <c r="V161" s="248">
        <f t="shared" si="50"/>
        <v>0</v>
      </c>
      <c r="W161" s="249">
        <f t="shared" si="50"/>
        <v>0</v>
      </c>
      <c r="X161" s="250">
        <f t="shared" si="51"/>
        <v>0</v>
      </c>
      <c r="Y161" s="302"/>
      <c r="Z161" s="302"/>
      <c r="AA161" s="250">
        <f t="shared" si="55"/>
        <v>0</v>
      </c>
    </row>
    <row r="162" spans="1:29" s="288" customFormat="1" ht="12.2" hidden="1" customHeight="1" collapsed="1" x14ac:dyDescent="0.2">
      <c r="A162" s="188"/>
      <c r="B162" s="188"/>
      <c r="C162" s="279" t="s">
        <v>486</v>
      </c>
      <c r="D162" s="308" t="s">
        <v>487</v>
      </c>
      <c r="E162" s="281"/>
      <c r="F162" s="282"/>
      <c r="G162" s="284">
        <f t="shared" si="37"/>
        <v>0</v>
      </c>
      <c r="H162" s="285">
        <f t="shared" si="38"/>
        <v>0</v>
      </c>
      <c r="I162" s="283">
        <f t="shared" si="47"/>
        <v>0</v>
      </c>
      <c r="J162" s="309"/>
      <c r="K162" s="309"/>
      <c r="L162" s="283">
        <f t="shared" si="52"/>
        <v>0</v>
      </c>
      <c r="M162" s="310"/>
      <c r="N162" s="309"/>
      <c r="O162" s="286">
        <f t="shared" si="53"/>
        <v>0</v>
      </c>
      <c r="P162" s="287">
        <f t="shared" si="48"/>
        <v>0</v>
      </c>
      <c r="Q162" s="285">
        <f t="shared" si="48"/>
        <v>0</v>
      </c>
      <c r="R162" s="283">
        <f t="shared" si="49"/>
        <v>0</v>
      </c>
      <c r="S162" s="310"/>
      <c r="T162" s="309"/>
      <c r="U162" s="286">
        <f t="shared" si="54"/>
        <v>0</v>
      </c>
      <c r="V162" s="287">
        <f t="shared" si="50"/>
        <v>0</v>
      </c>
      <c r="W162" s="285">
        <f t="shared" si="50"/>
        <v>0</v>
      </c>
      <c r="X162" s="283">
        <f t="shared" si="51"/>
        <v>0</v>
      </c>
      <c r="Y162" s="310"/>
      <c r="Z162" s="309"/>
      <c r="AA162" s="283">
        <f t="shared" si="55"/>
        <v>0</v>
      </c>
      <c r="AC162" s="195"/>
    </row>
    <row r="163" spans="1:29" ht="12.2" hidden="1" customHeight="1" x14ac:dyDescent="0.2">
      <c r="C163" s="245" t="s">
        <v>488</v>
      </c>
      <c r="D163" s="301" t="s">
        <v>489</v>
      </c>
      <c r="E163" s="247"/>
      <c r="F163" s="276"/>
      <c r="G163" s="251">
        <f t="shared" si="37"/>
        <v>0</v>
      </c>
      <c r="H163" s="249">
        <f t="shared" si="38"/>
        <v>0</v>
      </c>
      <c r="I163" s="250">
        <f t="shared" si="47"/>
        <v>0</v>
      </c>
      <c r="J163" s="302"/>
      <c r="K163" s="302"/>
      <c r="L163" s="250">
        <f t="shared" si="52"/>
        <v>0</v>
      </c>
      <c r="M163" s="302"/>
      <c r="N163" s="302"/>
      <c r="O163" s="252">
        <f t="shared" si="53"/>
        <v>0</v>
      </c>
      <c r="P163" s="248">
        <f t="shared" si="48"/>
        <v>0</v>
      </c>
      <c r="Q163" s="249">
        <f t="shared" si="48"/>
        <v>0</v>
      </c>
      <c r="R163" s="250">
        <f t="shared" si="49"/>
        <v>0</v>
      </c>
      <c r="S163" s="302"/>
      <c r="T163" s="302"/>
      <c r="U163" s="252">
        <f t="shared" si="54"/>
        <v>0</v>
      </c>
      <c r="V163" s="248">
        <f t="shared" si="50"/>
        <v>0</v>
      </c>
      <c r="W163" s="249">
        <f t="shared" si="50"/>
        <v>0</v>
      </c>
      <c r="X163" s="250">
        <f t="shared" si="51"/>
        <v>0</v>
      </c>
      <c r="Y163" s="302"/>
      <c r="Z163" s="302"/>
      <c r="AA163" s="250">
        <f t="shared" si="55"/>
        <v>0</v>
      </c>
    </row>
    <row r="164" spans="1:29" s="188" customFormat="1" ht="12.2" hidden="1" customHeight="1" x14ac:dyDescent="0.2">
      <c r="C164" s="245" t="s">
        <v>490</v>
      </c>
      <c r="D164" s="301" t="s">
        <v>491</v>
      </c>
      <c r="E164" s="247"/>
      <c r="F164" s="276"/>
      <c r="G164" s="251">
        <f t="shared" si="37"/>
        <v>0</v>
      </c>
      <c r="H164" s="249">
        <f t="shared" si="38"/>
        <v>0</v>
      </c>
      <c r="I164" s="250">
        <f t="shared" si="47"/>
        <v>0</v>
      </c>
      <c r="J164" s="302"/>
      <c r="K164" s="302"/>
      <c r="L164" s="250">
        <f t="shared" si="52"/>
        <v>0</v>
      </c>
      <c r="M164" s="303"/>
      <c r="N164" s="302"/>
      <c r="O164" s="252">
        <f t="shared" si="53"/>
        <v>0</v>
      </c>
      <c r="P164" s="248">
        <f t="shared" si="48"/>
        <v>0</v>
      </c>
      <c r="Q164" s="249">
        <f t="shared" si="48"/>
        <v>0</v>
      </c>
      <c r="R164" s="250">
        <f t="shared" si="49"/>
        <v>0</v>
      </c>
      <c r="S164" s="303"/>
      <c r="T164" s="302"/>
      <c r="U164" s="252">
        <f t="shared" si="54"/>
        <v>0</v>
      </c>
      <c r="V164" s="248">
        <f t="shared" si="50"/>
        <v>0</v>
      </c>
      <c r="W164" s="249">
        <f t="shared" si="50"/>
        <v>0</v>
      </c>
      <c r="X164" s="250">
        <f t="shared" si="51"/>
        <v>0</v>
      </c>
      <c r="Y164" s="303"/>
      <c r="Z164" s="302"/>
      <c r="AA164" s="250">
        <f t="shared" si="55"/>
        <v>0</v>
      </c>
      <c r="AC164" s="254"/>
    </row>
    <row r="165" spans="1:29" ht="12.2" hidden="1" customHeight="1" x14ac:dyDescent="0.2">
      <c r="C165" s="245" t="s">
        <v>492</v>
      </c>
      <c r="D165" s="301" t="s">
        <v>493</v>
      </c>
      <c r="E165" s="247"/>
      <c r="F165" s="276"/>
      <c r="G165" s="251">
        <f t="shared" si="37"/>
        <v>0</v>
      </c>
      <c r="H165" s="249">
        <f t="shared" si="38"/>
        <v>0</v>
      </c>
      <c r="I165" s="250">
        <f t="shared" si="47"/>
        <v>0</v>
      </c>
      <c r="J165" s="302"/>
      <c r="K165" s="302"/>
      <c r="L165" s="250">
        <f t="shared" si="52"/>
        <v>0</v>
      </c>
      <c r="M165" s="303"/>
      <c r="N165" s="302"/>
      <c r="O165" s="252">
        <f t="shared" si="53"/>
        <v>0</v>
      </c>
      <c r="P165" s="248">
        <f t="shared" si="48"/>
        <v>0</v>
      </c>
      <c r="Q165" s="249">
        <f t="shared" si="48"/>
        <v>0</v>
      </c>
      <c r="R165" s="250">
        <f t="shared" si="49"/>
        <v>0</v>
      </c>
      <c r="S165" s="303"/>
      <c r="T165" s="302"/>
      <c r="U165" s="252">
        <f t="shared" si="54"/>
        <v>0</v>
      </c>
      <c r="V165" s="248">
        <f t="shared" si="50"/>
        <v>0</v>
      </c>
      <c r="W165" s="249">
        <f t="shared" si="50"/>
        <v>0</v>
      </c>
      <c r="X165" s="250">
        <f t="shared" si="51"/>
        <v>0</v>
      </c>
      <c r="Y165" s="303"/>
      <c r="Z165" s="302"/>
      <c r="AA165" s="250">
        <f t="shared" si="55"/>
        <v>0</v>
      </c>
    </row>
    <row r="166" spans="1:29" s="265" customFormat="1" ht="12.2" customHeight="1" x14ac:dyDescent="0.2">
      <c r="A166" s="188"/>
      <c r="B166" s="188"/>
      <c r="C166" s="255" t="s">
        <v>494</v>
      </c>
      <c r="D166" s="256" t="s">
        <v>495</v>
      </c>
      <c r="E166" s="257"/>
      <c r="F166" s="258">
        <f>F167+F171+F175+F176+F177+F178+F183+F184+F185+F186</f>
        <v>14154.032407882924</v>
      </c>
      <c r="G166" s="261">
        <f t="shared" si="37"/>
        <v>643.58657600000004</v>
      </c>
      <c r="H166" s="259">
        <f t="shared" si="38"/>
        <v>597.47604000000001</v>
      </c>
      <c r="I166" s="260">
        <f t="shared" si="47"/>
        <v>-46.110536000000025</v>
      </c>
      <c r="J166" s="259">
        <f>J167+J171+J175+J176+J177+J178+J183+J184+J185+J186</f>
        <v>141.97483399999999</v>
      </c>
      <c r="K166" s="259">
        <f>K167+K171+K175+K176+K177+K178+K183+K184+K185+K186</f>
        <v>154.20098999999999</v>
      </c>
      <c r="L166" s="260">
        <f>K166-J166</f>
        <v>12.226156000000003</v>
      </c>
      <c r="M166" s="261">
        <f>M167+M171+M175+M176+M177+M178+M183+M184+M185+M186</f>
        <v>166.87688400000002</v>
      </c>
      <c r="N166" s="259">
        <f>N167+N171+N175+N176+N177+N178+N183+N184+N185+N186</f>
        <v>148.81961999999999</v>
      </c>
      <c r="O166" s="262">
        <f>N166-M166</f>
        <v>-18.057264000000032</v>
      </c>
      <c r="P166" s="258">
        <f t="shared" si="48"/>
        <v>308.85171800000001</v>
      </c>
      <c r="Q166" s="259">
        <f t="shared" si="48"/>
        <v>303.02060999999998</v>
      </c>
      <c r="R166" s="260">
        <f t="shared" si="49"/>
        <v>-5.8311080000000288</v>
      </c>
      <c r="S166" s="261">
        <f>S167+S171+S175+S176+S177+S178+S183+S184+S185+S186</f>
        <v>121.885062</v>
      </c>
      <c r="T166" s="259">
        <f>T167+T171+T175+T176+T177+T178+T183+T184+T185+T186</f>
        <v>165.85786999999999</v>
      </c>
      <c r="U166" s="262">
        <f>T166-S166</f>
        <v>43.972807999999986</v>
      </c>
      <c r="V166" s="258">
        <f t="shared" si="50"/>
        <v>430.73678000000001</v>
      </c>
      <c r="W166" s="259">
        <f t="shared" si="50"/>
        <v>468.87847999999997</v>
      </c>
      <c r="X166" s="260">
        <f t="shared" si="51"/>
        <v>38.141699999999958</v>
      </c>
      <c r="Y166" s="261">
        <f>Y167+Y171+Y175+Y176+Y177+Y178+Y183+Y184+Y185+Y186</f>
        <v>212.849796</v>
      </c>
      <c r="Z166" s="259">
        <f>Z167+Z171+Z175+Z176+Z177+Z178+Z183+Z184+Z185+Z186</f>
        <v>128.59755999999999</v>
      </c>
      <c r="AA166" s="260">
        <f>Z166-Y166</f>
        <v>-84.252236000000011</v>
      </c>
      <c r="AC166" s="244"/>
    </row>
    <row r="167" spans="1:29" ht="12.2" customHeight="1" x14ac:dyDescent="0.2">
      <c r="C167" s="245" t="s">
        <v>496</v>
      </c>
      <c r="D167" s="301" t="s">
        <v>443</v>
      </c>
      <c r="E167" s="247"/>
      <c r="F167" s="276">
        <v>123.10266636468856</v>
      </c>
      <c r="G167" s="251">
        <f t="shared" si="37"/>
        <v>50</v>
      </c>
      <c r="H167" s="249">
        <f t="shared" si="38"/>
        <v>52.732560000000007</v>
      </c>
      <c r="I167" s="250">
        <f t="shared" si="47"/>
        <v>2.7325600000000065</v>
      </c>
      <c r="J167" s="249">
        <f>J168+J169+J170</f>
        <v>0</v>
      </c>
      <c r="K167" s="249">
        <f>K168+K169+K170</f>
        <v>19.373450000000002</v>
      </c>
      <c r="L167" s="250">
        <f t="shared" ref="L167:L218" si="56">K167-J167</f>
        <v>19.373450000000002</v>
      </c>
      <c r="M167" s="251">
        <f>M168+M169+M170</f>
        <v>40</v>
      </c>
      <c r="N167" s="249">
        <f>N168+N169+N170</f>
        <v>0</v>
      </c>
      <c r="O167" s="252">
        <f t="shared" ref="O167:O218" si="57">N167-M167</f>
        <v>-40</v>
      </c>
      <c r="P167" s="248">
        <f t="shared" si="48"/>
        <v>40</v>
      </c>
      <c r="Q167" s="249">
        <f t="shared" si="48"/>
        <v>19.373450000000002</v>
      </c>
      <c r="R167" s="250">
        <f t="shared" si="49"/>
        <v>-20.626549999999998</v>
      </c>
      <c r="S167" s="251">
        <f>S168+S169+S170</f>
        <v>10</v>
      </c>
      <c r="T167" s="249">
        <f>T168+T169+T170</f>
        <v>33.359110000000001</v>
      </c>
      <c r="U167" s="252">
        <f t="shared" ref="U167:U218" si="58">T167-S167</f>
        <v>23.359110000000001</v>
      </c>
      <c r="V167" s="248">
        <f t="shared" si="50"/>
        <v>50</v>
      </c>
      <c r="W167" s="249">
        <f t="shared" si="50"/>
        <v>52.732560000000007</v>
      </c>
      <c r="X167" s="250">
        <f t="shared" si="51"/>
        <v>2.7325600000000065</v>
      </c>
      <c r="Y167" s="251">
        <f>Y168+Y169+Y170</f>
        <v>0</v>
      </c>
      <c r="Z167" s="249">
        <f>Z168+Z169+Z170</f>
        <v>0</v>
      </c>
      <c r="AA167" s="250">
        <f t="shared" ref="AA167:AA218" si="59">Z167-Y167</f>
        <v>0</v>
      </c>
    </row>
    <row r="168" spans="1:29" ht="12.2" hidden="1" customHeight="1" x14ac:dyDescent="0.2">
      <c r="C168" s="245" t="s">
        <v>497</v>
      </c>
      <c r="D168" s="275" t="s">
        <v>498</v>
      </c>
      <c r="E168" s="247"/>
      <c r="F168" s="276"/>
      <c r="G168" s="251">
        <f t="shared" si="37"/>
        <v>0</v>
      </c>
      <c r="H168" s="249">
        <f t="shared" si="38"/>
        <v>0</v>
      </c>
      <c r="I168" s="250">
        <f t="shared" si="47"/>
        <v>0</v>
      </c>
      <c r="J168" s="249">
        <v>0</v>
      </c>
      <c r="K168" s="249">
        <v>0</v>
      </c>
      <c r="L168" s="250">
        <f t="shared" si="56"/>
        <v>0</v>
      </c>
      <c r="M168" s="249">
        <v>0</v>
      </c>
      <c r="N168" s="249">
        <v>0</v>
      </c>
      <c r="O168" s="252">
        <f t="shared" si="57"/>
        <v>0</v>
      </c>
      <c r="P168" s="248">
        <f t="shared" si="48"/>
        <v>0</v>
      </c>
      <c r="Q168" s="249">
        <f t="shared" si="48"/>
        <v>0</v>
      </c>
      <c r="R168" s="250">
        <f t="shared" si="49"/>
        <v>0</v>
      </c>
      <c r="S168" s="249">
        <v>0</v>
      </c>
      <c r="T168" s="249">
        <v>0</v>
      </c>
      <c r="U168" s="252">
        <f t="shared" si="58"/>
        <v>0</v>
      </c>
      <c r="V168" s="248">
        <f t="shared" si="50"/>
        <v>0</v>
      </c>
      <c r="W168" s="249">
        <f t="shared" si="50"/>
        <v>0</v>
      </c>
      <c r="X168" s="250">
        <f t="shared" si="51"/>
        <v>0</v>
      </c>
      <c r="Y168" s="249">
        <v>0</v>
      </c>
      <c r="Z168" s="249">
        <v>0</v>
      </c>
      <c r="AA168" s="250">
        <f t="shared" si="59"/>
        <v>0</v>
      </c>
      <c r="AB168" s="277" t="s">
        <v>433</v>
      </c>
    </row>
    <row r="169" spans="1:29" ht="12.2" hidden="1" customHeight="1" x14ac:dyDescent="0.2">
      <c r="A169" s="234"/>
      <c r="B169" s="234"/>
      <c r="C169" s="245" t="s">
        <v>499</v>
      </c>
      <c r="D169" s="275" t="s">
        <v>500</v>
      </c>
      <c r="E169" s="247"/>
      <c r="F169" s="276"/>
      <c r="G169" s="251">
        <f t="shared" si="37"/>
        <v>0</v>
      </c>
      <c r="H169" s="249">
        <f t="shared" si="38"/>
        <v>0</v>
      </c>
      <c r="I169" s="250">
        <f t="shared" si="47"/>
        <v>0</v>
      </c>
      <c r="J169" s="249">
        <v>0</v>
      </c>
      <c r="K169" s="249">
        <v>0</v>
      </c>
      <c r="L169" s="250">
        <f t="shared" si="56"/>
        <v>0</v>
      </c>
      <c r="M169" s="249">
        <v>0</v>
      </c>
      <c r="N169" s="249">
        <v>0</v>
      </c>
      <c r="O169" s="252">
        <f t="shared" si="57"/>
        <v>0</v>
      </c>
      <c r="P169" s="248">
        <f t="shared" si="48"/>
        <v>0</v>
      </c>
      <c r="Q169" s="249">
        <f t="shared" si="48"/>
        <v>0</v>
      </c>
      <c r="R169" s="250">
        <f t="shared" si="49"/>
        <v>0</v>
      </c>
      <c r="S169" s="249">
        <v>0</v>
      </c>
      <c r="T169" s="249">
        <v>0</v>
      </c>
      <c r="U169" s="252">
        <f t="shared" si="58"/>
        <v>0</v>
      </c>
      <c r="V169" s="248">
        <f t="shared" si="50"/>
        <v>0</v>
      </c>
      <c r="W169" s="249">
        <f t="shared" si="50"/>
        <v>0</v>
      </c>
      <c r="X169" s="250">
        <f t="shared" si="51"/>
        <v>0</v>
      </c>
      <c r="Y169" s="249">
        <v>0</v>
      </c>
      <c r="Z169" s="249">
        <v>0</v>
      </c>
      <c r="AA169" s="250">
        <f t="shared" si="59"/>
        <v>0</v>
      </c>
      <c r="AB169" s="277" t="s">
        <v>433</v>
      </c>
    </row>
    <row r="170" spans="1:29" ht="12.2" customHeight="1" x14ac:dyDescent="0.2">
      <c r="A170" s="234"/>
      <c r="B170" s="234"/>
      <c r="C170" s="245" t="s">
        <v>501</v>
      </c>
      <c r="D170" s="275" t="s">
        <v>502</v>
      </c>
      <c r="E170" s="247"/>
      <c r="F170" s="276">
        <v>123.10266636468856</v>
      </c>
      <c r="G170" s="251">
        <f t="shared" si="37"/>
        <v>50</v>
      </c>
      <c r="H170" s="249">
        <f t="shared" si="38"/>
        <v>52.732560000000007</v>
      </c>
      <c r="I170" s="250">
        <f t="shared" si="47"/>
        <v>2.7325600000000065</v>
      </c>
      <c r="J170" s="249">
        <v>0</v>
      </c>
      <c r="K170" s="249">
        <v>19.373450000000002</v>
      </c>
      <c r="L170" s="250">
        <f t="shared" si="56"/>
        <v>19.373450000000002</v>
      </c>
      <c r="M170" s="249">
        <v>40</v>
      </c>
      <c r="N170" s="249">
        <v>0</v>
      </c>
      <c r="O170" s="252">
        <f t="shared" si="57"/>
        <v>-40</v>
      </c>
      <c r="P170" s="248">
        <f t="shared" si="48"/>
        <v>40</v>
      </c>
      <c r="Q170" s="249">
        <f t="shared" si="48"/>
        <v>19.373450000000002</v>
      </c>
      <c r="R170" s="250">
        <f t="shared" si="49"/>
        <v>-20.626549999999998</v>
      </c>
      <c r="S170" s="249">
        <v>10</v>
      </c>
      <c r="T170" s="249">
        <v>33.359110000000001</v>
      </c>
      <c r="U170" s="252">
        <f t="shared" si="58"/>
        <v>23.359110000000001</v>
      </c>
      <c r="V170" s="248">
        <f t="shared" si="50"/>
        <v>50</v>
      </c>
      <c r="W170" s="249">
        <f t="shared" si="50"/>
        <v>52.732560000000007</v>
      </c>
      <c r="X170" s="250">
        <f t="shared" si="51"/>
        <v>2.7325600000000065</v>
      </c>
      <c r="Y170" s="249">
        <v>0</v>
      </c>
      <c r="Z170" s="249">
        <v>0</v>
      </c>
      <c r="AA170" s="250">
        <f t="shared" si="59"/>
        <v>0</v>
      </c>
      <c r="AB170" s="277" t="s">
        <v>433</v>
      </c>
    </row>
    <row r="171" spans="1:29" s="288" customFormat="1" ht="12.2" hidden="1" customHeight="1" x14ac:dyDescent="0.2">
      <c r="A171" s="234"/>
      <c r="B171" s="234"/>
      <c r="C171" s="279" t="s">
        <v>503</v>
      </c>
      <c r="D171" s="308" t="s">
        <v>504</v>
      </c>
      <c r="E171" s="281"/>
      <c r="F171" s="282"/>
      <c r="G171" s="251">
        <f t="shared" si="37"/>
        <v>0</v>
      </c>
      <c r="H171" s="249">
        <f t="shared" si="38"/>
        <v>0</v>
      </c>
      <c r="I171" s="250">
        <f>H171-G171</f>
        <v>0</v>
      </c>
      <c r="J171" s="285">
        <f>J172+J173+J174</f>
        <v>0</v>
      </c>
      <c r="K171" s="285">
        <f>K172+K173+K174</f>
        <v>0</v>
      </c>
      <c r="L171" s="250">
        <f t="shared" si="56"/>
        <v>0</v>
      </c>
      <c r="M171" s="284">
        <f>M172+M173+M174</f>
        <v>0</v>
      </c>
      <c r="N171" s="285">
        <f>N172+N173+N174</f>
        <v>0</v>
      </c>
      <c r="O171" s="252">
        <f t="shared" si="57"/>
        <v>0</v>
      </c>
      <c r="P171" s="248">
        <f>J171+M171</f>
        <v>0</v>
      </c>
      <c r="Q171" s="249">
        <f>K171+N171</f>
        <v>0</v>
      </c>
      <c r="R171" s="250">
        <f>Q171-P171</f>
        <v>0</v>
      </c>
      <c r="S171" s="284">
        <f>S172+S173+S174</f>
        <v>0</v>
      </c>
      <c r="T171" s="285">
        <f>T172+T173+T174</f>
        <v>0</v>
      </c>
      <c r="U171" s="252">
        <f t="shared" si="58"/>
        <v>0</v>
      </c>
      <c r="V171" s="287">
        <f t="shared" si="50"/>
        <v>0</v>
      </c>
      <c r="W171" s="285">
        <f t="shared" si="50"/>
        <v>0</v>
      </c>
      <c r="X171" s="283">
        <f t="shared" si="51"/>
        <v>0</v>
      </c>
      <c r="Y171" s="284">
        <f>Y172+Y173+Y174</f>
        <v>0</v>
      </c>
      <c r="Z171" s="285">
        <f>Z172+Z173+Z174</f>
        <v>0</v>
      </c>
      <c r="AA171" s="250">
        <f t="shared" si="59"/>
        <v>0</v>
      </c>
      <c r="AC171" s="195"/>
    </row>
    <row r="172" spans="1:29" ht="12.2" hidden="1" customHeight="1" x14ac:dyDescent="0.2">
      <c r="C172" s="245" t="s">
        <v>505</v>
      </c>
      <c r="D172" s="275" t="s">
        <v>506</v>
      </c>
      <c r="E172" s="247"/>
      <c r="F172" s="276"/>
      <c r="G172" s="251">
        <f t="shared" si="37"/>
        <v>0</v>
      </c>
      <c r="H172" s="249">
        <f t="shared" si="38"/>
        <v>0</v>
      </c>
      <c r="I172" s="250">
        <f t="shared" si="47"/>
        <v>0</v>
      </c>
      <c r="J172" s="302"/>
      <c r="K172" s="302"/>
      <c r="L172" s="250">
        <f t="shared" si="56"/>
        <v>0</v>
      </c>
      <c r="M172" s="302"/>
      <c r="N172" s="302"/>
      <c r="O172" s="252">
        <f t="shared" si="57"/>
        <v>0</v>
      </c>
      <c r="P172" s="248">
        <f t="shared" si="48"/>
        <v>0</v>
      </c>
      <c r="Q172" s="249">
        <f t="shared" si="48"/>
        <v>0</v>
      </c>
      <c r="R172" s="250">
        <f t="shared" si="49"/>
        <v>0</v>
      </c>
      <c r="S172" s="302"/>
      <c r="T172" s="302"/>
      <c r="U172" s="252">
        <f t="shared" si="58"/>
        <v>0</v>
      </c>
      <c r="V172" s="248">
        <f t="shared" si="50"/>
        <v>0</v>
      </c>
      <c r="W172" s="249">
        <f t="shared" si="50"/>
        <v>0</v>
      </c>
      <c r="X172" s="250">
        <f t="shared" si="51"/>
        <v>0</v>
      </c>
      <c r="Y172" s="302"/>
      <c r="Z172" s="302"/>
      <c r="AA172" s="250">
        <f t="shared" si="59"/>
        <v>0</v>
      </c>
    </row>
    <row r="173" spans="1:29" ht="12.2" hidden="1" customHeight="1" x14ac:dyDescent="0.2">
      <c r="A173" s="234"/>
      <c r="B173" s="234"/>
      <c r="C173" s="245" t="s">
        <v>507</v>
      </c>
      <c r="D173" s="275" t="s">
        <v>508</v>
      </c>
      <c r="E173" s="247"/>
      <c r="F173" s="276"/>
      <c r="G173" s="251">
        <f t="shared" si="37"/>
        <v>0</v>
      </c>
      <c r="H173" s="249">
        <f t="shared" si="38"/>
        <v>0</v>
      </c>
      <c r="I173" s="250">
        <f t="shared" si="47"/>
        <v>0</v>
      </c>
      <c r="J173" s="302"/>
      <c r="K173" s="302"/>
      <c r="L173" s="250">
        <f t="shared" si="56"/>
        <v>0</v>
      </c>
      <c r="M173" s="303"/>
      <c r="N173" s="302"/>
      <c r="O173" s="252">
        <f t="shared" si="57"/>
        <v>0</v>
      </c>
      <c r="P173" s="248">
        <f t="shared" si="48"/>
        <v>0</v>
      </c>
      <c r="Q173" s="249">
        <f t="shared" si="48"/>
        <v>0</v>
      </c>
      <c r="R173" s="250">
        <f t="shared" si="49"/>
        <v>0</v>
      </c>
      <c r="S173" s="303"/>
      <c r="T173" s="302"/>
      <c r="U173" s="252">
        <f t="shared" si="58"/>
        <v>0</v>
      </c>
      <c r="V173" s="248">
        <f t="shared" si="50"/>
        <v>0</v>
      </c>
      <c r="W173" s="249">
        <f t="shared" si="50"/>
        <v>0</v>
      </c>
      <c r="X173" s="250">
        <f t="shared" si="51"/>
        <v>0</v>
      </c>
      <c r="Y173" s="303"/>
      <c r="Z173" s="302"/>
      <c r="AA173" s="250">
        <f t="shared" si="59"/>
        <v>0</v>
      </c>
    </row>
    <row r="174" spans="1:29" ht="12.2" hidden="1" customHeight="1" x14ac:dyDescent="0.2">
      <c r="A174" s="234"/>
      <c r="B174" s="234"/>
      <c r="C174" s="245" t="s">
        <v>509</v>
      </c>
      <c r="D174" s="275" t="s">
        <v>510</v>
      </c>
      <c r="E174" s="247"/>
      <c r="F174" s="276"/>
      <c r="G174" s="251">
        <f t="shared" si="37"/>
        <v>0</v>
      </c>
      <c r="H174" s="249">
        <f t="shared" si="38"/>
        <v>0</v>
      </c>
      <c r="I174" s="250">
        <f t="shared" si="47"/>
        <v>0</v>
      </c>
      <c r="J174" s="302"/>
      <c r="K174" s="302"/>
      <c r="L174" s="250">
        <f t="shared" si="56"/>
        <v>0</v>
      </c>
      <c r="M174" s="303"/>
      <c r="N174" s="302"/>
      <c r="O174" s="252">
        <f t="shared" si="57"/>
        <v>0</v>
      </c>
      <c r="P174" s="248">
        <f t="shared" si="48"/>
        <v>0</v>
      </c>
      <c r="Q174" s="249">
        <f t="shared" si="48"/>
        <v>0</v>
      </c>
      <c r="R174" s="250">
        <f t="shared" si="49"/>
        <v>0</v>
      </c>
      <c r="S174" s="303"/>
      <c r="T174" s="302"/>
      <c r="U174" s="252">
        <f t="shared" si="58"/>
        <v>0</v>
      </c>
      <c r="V174" s="248">
        <f t="shared" si="50"/>
        <v>0</v>
      </c>
      <c r="W174" s="249">
        <f t="shared" si="50"/>
        <v>0</v>
      </c>
      <c r="X174" s="250">
        <f t="shared" si="51"/>
        <v>0</v>
      </c>
      <c r="Y174" s="303"/>
      <c r="Z174" s="302"/>
      <c r="AA174" s="250">
        <f t="shared" si="59"/>
        <v>0</v>
      </c>
    </row>
    <row r="175" spans="1:29" s="288" customFormat="1" ht="12.2" hidden="1" customHeight="1" collapsed="1" x14ac:dyDescent="0.2">
      <c r="A175" s="234"/>
      <c r="B175" s="234"/>
      <c r="C175" s="279" t="s">
        <v>511</v>
      </c>
      <c r="D175" s="308" t="s">
        <v>512</v>
      </c>
      <c r="E175" s="281"/>
      <c r="F175" s="282"/>
      <c r="G175" s="284">
        <f t="shared" si="37"/>
        <v>0</v>
      </c>
      <c r="H175" s="285">
        <f t="shared" si="38"/>
        <v>0</v>
      </c>
      <c r="I175" s="283">
        <f t="shared" si="47"/>
        <v>0</v>
      </c>
      <c r="J175" s="309"/>
      <c r="K175" s="309"/>
      <c r="L175" s="283">
        <f t="shared" si="56"/>
        <v>0</v>
      </c>
      <c r="M175" s="310"/>
      <c r="N175" s="309"/>
      <c r="O175" s="286">
        <f t="shared" si="57"/>
        <v>0</v>
      </c>
      <c r="P175" s="287">
        <f t="shared" si="48"/>
        <v>0</v>
      </c>
      <c r="Q175" s="285">
        <f t="shared" si="48"/>
        <v>0</v>
      </c>
      <c r="R175" s="283">
        <f t="shared" si="49"/>
        <v>0</v>
      </c>
      <c r="S175" s="310"/>
      <c r="T175" s="309"/>
      <c r="U175" s="286">
        <f t="shared" si="58"/>
        <v>0</v>
      </c>
      <c r="V175" s="287">
        <f t="shared" si="50"/>
        <v>0</v>
      </c>
      <c r="W175" s="285">
        <f t="shared" si="50"/>
        <v>0</v>
      </c>
      <c r="X175" s="283">
        <f t="shared" si="51"/>
        <v>0</v>
      </c>
      <c r="Y175" s="310"/>
      <c r="Z175" s="309"/>
      <c r="AA175" s="283">
        <f t="shared" si="59"/>
        <v>0</v>
      </c>
      <c r="AC175" s="195"/>
    </row>
    <row r="176" spans="1:29" ht="12.2" hidden="1" customHeight="1" x14ac:dyDescent="0.2">
      <c r="C176" s="245" t="s">
        <v>513</v>
      </c>
      <c r="D176" s="301" t="s">
        <v>514</v>
      </c>
      <c r="E176" s="247"/>
      <c r="F176" s="276"/>
      <c r="G176" s="251">
        <f t="shared" si="37"/>
        <v>0</v>
      </c>
      <c r="H176" s="249">
        <f t="shared" si="38"/>
        <v>0</v>
      </c>
      <c r="I176" s="250">
        <f t="shared" si="47"/>
        <v>0</v>
      </c>
      <c r="J176" s="302"/>
      <c r="K176" s="302"/>
      <c r="L176" s="250">
        <f t="shared" si="56"/>
        <v>0</v>
      </c>
      <c r="M176" s="303"/>
      <c r="N176" s="302"/>
      <c r="O176" s="252">
        <f t="shared" si="57"/>
        <v>0</v>
      </c>
      <c r="P176" s="248">
        <f t="shared" si="48"/>
        <v>0</v>
      </c>
      <c r="Q176" s="249">
        <f t="shared" si="48"/>
        <v>0</v>
      </c>
      <c r="R176" s="250">
        <f t="shared" si="49"/>
        <v>0</v>
      </c>
      <c r="S176" s="303"/>
      <c r="T176" s="302"/>
      <c r="U176" s="252">
        <f t="shared" si="58"/>
        <v>0</v>
      </c>
      <c r="V176" s="248">
        <f t="shared" si="50"/>
        <v>0</v>
      </c>
      <c r="W176" s="249">
        <f t="shared" si="50"/>
        <v>0</v>
      </c>
      <c r="X176" s="250">
        <f t="shared" si="51"/>
        <v>0</v>
      </c>
      <c r="Y176" s="303"/>
      <c r="Z176" s="302"/>
      <c r="AA176" s="250">
        <f t="shared" si="59"/>
        <v>0</v>
      </c>
    </row>
    <row r="177" spans="1:29" ht="12.2" hidden="1" customHeight="1" x14ac:dyDescent="0.2">
      <c r="C177" s="245" t="s">
        <v>515</v>
      </c>
      <c r="D177" s="301" t="s">
        <v>516</v>
      </c>
      <c r="E177" s="247"/>
      <c r="F177" s="276"/>
      <c r="G177" s="251">
        <f t="shared" si="37"/>
        <v>0</v>
      </c>
      <c r="H177" s="249">
        <f t="shared" si="38"/>
        <v>0</v>
      </c>
      <c r="I177" s="250">
        <f t="shared" si="47"/>
        <v>0</v>
      </c>
      <c r="J177" s="302"/>
      <c r="K177" s="302"/>
      <c r="L177" s="250">
        <f t="shared" si="56"/>
        <v>0</v>
      </c>
      <c r="M177" s="303"/>
      <c r="N177" s="302"/>
      <c r="O177" s="252">
        <f t="shared" si="57"/>
        <v>0</v>
      </c>
      <c r="P177" s="248">
        <f t="shared" si="48"/>
        <v>0</v>
      </c>
      <c r="Q177" s="249">
        <f t="shared" si="48"/>
        <v>0</v>
      </c>
      <c r="R177" s="250">
        <f t="shared" si="49"/>
        <v>0</v>
      </c>
      <c r="S177" s="303"/>
      <c r="T177" s="302"/>
      <c r="U177" s="252">
        <f t="shared" si="58"/>
        <v>0</v>
      </c>
      <c r="V177" s="248">
        <f t="shared" si="50"/>
        <v>0</v>
      </c>
      <c r="W177" s="249">
        <f t="shared" si="50"/>
        <v>0</v>
      </c>
      <c r="X177" s="250">
        <f t="shared" si="51"/>
        <v>0</v>
      </c>
      <c r="Y177" s="303"/>
      <c r="Z177" s="302"/>
      <c r="AA177" s="250">
        <f t="shared" si="59"/>
        <v>0</v>
      </c>
    </row>
    <row r="178" spans="1:29" s="328" customFormat="1" ht="12.2" hidden="1" customHeight="1" x14ac:dyDescent="0.2">
      <c r="A178" s="234"/>
      <c r="B178" s="234"/>
      <c r="C178" s="245" t="s">
        <v>517</v>
      </c>
      <c r="D178" s="301" t="s">
        <v>518</v>
      </c>
      <c r="E178" s="247"/>
      <c r="F178" s="276"/>
      <c r="G178" s="251">
        <f t="shared" si="37"/>
        <v>0</v>
      </c>
      <c r="H178" s="249">
        <f t="shared" si="38"/>
        <v>0</v>
      </c>
      <c r="I178" s="250">
        <f t="shared" si="47"/>
        <v>0</v>
      </c>
      <c r="J178" s="249">
        <f>J180+J181+J182+J179</f>
        <v>0</v>
      </c>
      <c r="K178" s="249">
        <f>K180+K181+K182+K179</f>
        <v>0</v>
      </c>
      <c r="L178" s="250">
        <f t="shared" si="56"/>
        <v>0</v>
      </c>
      <c r="M178" s="251">
        <f>M180+M181+M182+M179</f>
        <v>0</v>
      </c>
      <c r="N178" s="251">
        <f>N180+N181+N182+N179</f>
        <v>0</v>
      </c>
      <c r="O178" s="252">
        <f t="shared" si="57"/>
        <v>0</v>
      </c>
      <c r="P178" s="248">
        <f t="shared" si="48"/>
        <v>0</v>
      </c>
      <c r="Q178" s="249">
        <f t="shared" si="48"/>
        <v>0</v>
      </c>
      <c r="R178" s="250">
        <f t="shared" si="49"/>
        <v>0</v>
      </c>
      <c r="S178" s="251">
        <f>S180+S181+S182+S179</f>
        <v>0</v>
      </c>
      <c r="T178" s="251">
        <f>T180+T181+T182+T179</f>
        <v>0</v>
      </c>
      <c r="U178" s="252">
        <f t="shared" si="58"/>
        <v>0</v>
      </c>
      <c r="V178" s="248">
        <f t="shared" si="50"/>
        <v>0</v>
      </c>
      <c r="W178" s="249">
        <f t="shared" si="50"/>
        <v>0</v>
      </c>
      <c r="X178" s="250">
        <f t="shared" si="51"/>
        <v>0</v>
      </c>
      <c r="Y178" s="251">
        <f>Y180+Y181+Y182+Y179</f>
        <v>0</v>
      </c>
      <c r="Z178" s="251">
        <f>Z180+Z181+Z182+Z179</f>
        <v>0</v>
      </c>
      <c r="AA178" s="250">
        <f t="shared" si="59"/>
        <v>0</v>
      </c>
      <c r="AC178" s="327"/>
    </row>
    <row r="179" spans="1:29" s="328" customFormat="1" ht="12.2" hidden="1" customHeight="1" x14ac:dyDescent="0.2">
      <c r="A179" s="188"/>
      <c r="B179" s="188"/>
      <c r="C179" s="245" t="s">
        <v>519</v>
      </c>
      <c r="D179" s="275" t="s">
        <v>443</v>
      </c>
      <c r="E179" s="247"/>
      <c r="F179" s="276"/>
      <c r="G179" s="251">
        <f t="shared" si="37"/>
        <v>0</v>
      </c>
      <c r="H179" s="249">
        <f t="shared" si="38"/>
        <v>0</v>
      </c>
      <c r="I179" s="250">
        <f>H179-G179</f>
        <v>0</v>
      </c>
      <c r="J179" s="302"/>
      <c r="K179" s="302"/>
      <c r="L179" s="250">
        <f t="shared" si="56"/>
        <v>0</v>
      </c>
      <c r="M179" s="303"/>
      <c r="N179" s="302"/>
      <c r="O179" s="252">
        <f t="shared" si="57"/>
        <v>0</v>
      </c>
      <c r="P179" s="248">
        <f>J179+M179</f>
        <v>0</v>
      </c>
      <c r="Q179" s="249">
        <f>K179+N179</f>
        <v>0</v>
      </c>
      <c r="R179" s="250">
        <f>Q179-P179</f>
        <v>0</v>
      </c>
      <c r="S179" s="303"/>
      <c r="T179" s="302"/>
      <c r="U179" s="252">
        <f t="shared" si="58"/>
        <v>0</v>
      </c>
      <c r="V179" s="248">
        <f>P179+S179</f>
        <v>0</v>
      </c>
      <c r="W179" s="249">
        <f>Q179+T179</f>
        <v>0</v>
      </c>
      <c r="X179" s="250">
        <f>W179-V179</f>
        <v>0</v>
      </c>
      <c r="Y179" s="303"/>
      <c r="Z179" s="302"/>
      <c r="AA179" s="250">
        <f t="shared" si="59"/>
        <v>0</v>
      </c>
      <c r="AC179" s="327"/>
    </row>
    <row r="180" spans="1:29" ht="12.2" hidden="1" customHeight="1" x14ac:dyDescent="0.2">
      <c r="A180" s="234"/>
      <c r="B180" s="234"/>
      <c r="C180" s="245" t="s">
        <v>520</v>
      </c>
      <c r="D180" s="275" t="s">
        <v>445</v>
      </c>
      <c r="E180" s="247"/>
      <c r="F180" s="276"/>
      <c r="G180" s="251">
        <f t="shared" si="37"/>
        <v>0</v>
      </c>
      <c r="H180" s="249">
        <f t="shared" si="38"/>
        <v>0</v>
      </c>
      <c r="I180" s="250">
        <f t="shared" si="47"/>
        <v>0</v>
      </c>
      <c r="J180" s="302"/>
      <c r="K180" s="302"/>
      <c r="L180" s="250">
        <f t="shared" si="56"/>
        <v>0</v>
      </c>
      <c r="M180" s="303"/>
      <c r="N180" s="302"/>
      <c r="O180" s="252">
        <f t="shared" si="57"/>
        <v>0</v>
      </c>
      <c r="P180" s="248">
        <f t="shared" si="48"/>
        <v>0</v>
      </c>
      <c r="Q180" s="249">
        <f t="shared" si="48"/>
        <v>0</v>
      </c>
      <c r="R180" s="250">
        <f t="shared" si="49"/>
        <v>0</v>
      </c>
      <c r="S180" s="303"/>
      <c r="T180" s="302"/>
      <c r="U180" s="252">
        <f t="shared" si="58"/>
        <v>0</v>
      </c>
      <c r="V180" s="248">
        <f t="shared" si="50"/>
        <v>0</v>
      </c>
      <c r="W180" s="249">
        <f t="shared" si="50"/>
        <v>0</v>
      </c>
      <c r="X180" s="250">
        <f t="shared" si="51"/>
        <v>0</v>
      </c>
      <c r="Y180" s="303"/>
      <c r="Z180" s="302"/>
      <c r="AA180" s="250">
        <f t="shared" si="59"/>
        <v>0</v>
      </c>
    </row>
    <row r="181" spans="1:29" ht="12.2" hidden="1" customHeight="1" x14ac:dyDescent="0.2">
      <c r="A181" s="234"/>
      <c r="B181" s="234"/>
      <c r="C181" s="245" t="s">
        <v>521</v>
      </c>
      <c r="D181" s="275" t="s">
        <v>447</v>
      </c>
      <c r="E181" s="247"/>
      <c r="F181" s="276"/>
      <c r="G181" s="251">
        <f t="shared" si="37"/>
        <v>0</v>
      </c>
      <c r="H181" s="249">
        <f t="shared" si="38"/>
        <v>0</v>
      </c>
      <c r="I181" s="250">
        <f t="shared" si="47"/>
        <v>0</v>
      </c>
      <c r="J181" s="302"/>
      <c r="K181" s="302"/>
      <c r="L181" s="250">
        <f t="shared" si="56"/>
        <v>0</v>
      </c>
      <c r="M181" s="303"/>
      <c r="N181" s="302"/>
      <c r="O181" s="252">
        <f t="shared" si="57"/>
        <v>0</v>
      </c>
      <c r="P181" s="248">
        <f t="shared" si="48"/>
        <v>0</v>
      </c>
      <c r="Q181" s="249">
        <f t="shared" si="48"/>
        <v>0</v>
      </c>
      <c r="R181" s="250">
        <f t="shared" si="49"/>
        <v>0</v>
      </c>
      <c r="S181" s="303"/>
      <c r="T181" s="302"/>
      <c r="U181" s="252">
        <f t="shared" si="58"/>
        <v>0</v>
      </c>
      <c r="V181" s="248">
        <f t="shared" si="50"/>
        <v>0</v>
      </c>
      <c r="W181" s="249">
        <f t="shared" si="50"/>
        <v>0</v>
      </c>
      <c r="X181" s="250">
        <f t="shared" si="51"/>
        <v>0</v>
      </c>
      <c r="Y181" s="303"/>
      <c r="Z181" s="302"/>
      <c r="AA181" s="250">
        <f t="shared" si="59"/>
        <v>0</v>
      </c>
    </row>
    <row r="182" spans="1:29" ht="12.2" hidden="1" customHeight="1" x14ac:dyDescent="0.2">
      <c r="A182" s="234"/>
      <c r="B182" s="234"/>
      <c r="C182" s="245" t="s">
        <v>522</v>
      </c>
      <c r="D182" s="275" t="s">
        <v>313</v>
      </c>
      <c r="E182" s="247"/>
      <c r="F182" s="276"/>
      <c r="G182" s="251">
        <f t="shared" si="37"/>
        <v>0</v>
      </c>
      <c r="H182" s="249">
        <f t="shared" si="38"/>
        <v>0</v>
      </c>
      <c r="I182" s="250">
        <f t="shared" si="47"/>
        <v>0</v>
      </c>
      <c r="J182" s="302"/>
      <c r="K182" s="302"/>
      <c r="L182" s="250">
        <f t="shared" si="56"/>
        <v>0</v>
      </c>
      <c r="M182" s="303"/>
      <c r="N182" s="302"/>
      <c r="O182" s="252">
        <f t="shared" si="57"/>
        <v>0</v>
      </c>
      <c r="P182" s="248">
        <f t="shared" si="48"/>
        <v>0</v>
      </c>
      <c r="Q182" s="249">
        <f t="shared" si="48"/>
        <v>0</v>
      </c>
      <c r="R182" s="250">
        <f t="shared" si="49"/>
        <v>0</v>
      </c>
      <c r="S182" s="303"/>
      <c r="T182" s="302"/>
      <c r="U182" s="252">
        <f t="shared" si="58"/>
        <v>0</v>
      </c>
      <c r="V182" s="248">
        <f t="shared" si="50"/>
        <v>0</v>
      </c>
      <c r="W182" s="249">
        <f t="shared" si="50"/>
        <v>0</v>
      </c>
      <c r="X182" s="250">
        <f t="shared" si="51"/>
        <v>0</v>
      </c>
      <c r="Y182" s="303"/>
      <c r="Z182" s="302"/>
      <c r="AA182" s="250">
        <f t="shared" si="59"/>
        <v>0</v>
      </c>
    </row>
    <row r="183" spans="1:29" s="288" customFormat="1" ht="22.5" hidden="1" collapsed="1" x14ac:dyDescent="0.2">
      <c r="A183" s="234"/>
      <c r="B183" s="234"/>
      <c r="C183" s="279" t="s">
        <v>523</v>
      </c>
      <c r="D183" s="339" t="s">
        <v>524</v>
      </c>
      <c r="E183" s="340"/>
      <c r="F183" s="282"/>
      <c r="G183" s="284">
        <f t="shared" si="37"/>
        <v>0</v>
      </c>
      <c r="H183" s="285">
        <f t="shared" si="38"/>
        <v>0</v>
      </c>
      <c r="I183" s="283">
        <f t="shared" si="47"/>
        <v>0</v>
      </c>
      <c r="J183" s="309"/>
      <c r="K183" s="309"/>
      <c r="L183" s="283">
        <f t="shared" si="56"/>
        <v>0</v>
      </c>
      <c r="M183" s="310"/>
      <c r="N183" s="309"/>
      <c r="O183" s="286">
        <f t="shared" si="57"/>
        <v>0</v>
      </c>
      <c r="P183" s="287">
        <f t="shared" si="48"/>
        <v>0</v>
      </c>
      <c r="Q183" s="285">
        <f t="shared" si="48"/>
        <v>0</v>
      </c>
      <c r="R183" s="283">
        <f t="shared" si="49"/>
        <v>0</v>
      </c>
      <c r="S183" s="310"/>
      <c r="T183" s="309"/>
      <c r="U183" s="286">
        <f t="shared" si="58"/>
        <v>0</v>
      </c>
      <c r="V183" s="287">
        <f t="shared" si="50"/>
        <v>0</v>
      </c>
      <c r="W183" s="285">
        <f t="shared" si="50"/>
        <v>0</v>
      </c>
      <c r="X183" s="283">
        <f t="shared" si="51"/>
        <v>0</v>
      </c>
      <c r="Y183" s="310"/>
      <c r="Z183" s="309"/>
      <c r="AA183" s="283">
        <f t="shared" si="59"/>
        <v>0</v>
      </c>
      <c r="AC183" s="195"/>
    </row>
    <row r="184" spans="1:29" x14ac:dyDescent="0.2">
      <c r="A184" s="234"/>
      <c r="B184" s="234"/>
      <c r="C184" s="245" t="s">
        <v>525</v>
      </c>
      <c r="D184" s="301" t="s">
        <v>526</v>
      </c>
      <c r="E184" s="247"/>
      <c r="F184" s="276">
        <v>0</v>
      </c>
      <c r="G184" s="251">
        <f t="shared" ref="G184:G247" si="60">J184+M184+S184+Y184</f>
        <v>10</v>
      </c>
      <c r="H184" s="249">
        <f t="shared" ref="H184:H247" si="61">K184+N184+T184+Z184</f>
        <v>0</v>
      </c>
      <c r="I184" s="250">
        <f t="shared" si="47"/>
        <v>-10</v>
      </c>
      <c r="J184" s="302">
        <v>0</v>
      </c>
      <c r="K184" s="309">
        <v>0</v>
      </c>
      <c r="L184" s="250">
        <f t="shared" si="56"/>
        <v>0</v>
      </c>
      <c r="M184" s="303">
        <v>0</v>
      </c>
      <c r="N184" s="302">
        <v>0</v>
      </c>
      <c r="O184" s="252">
        <f t="shared" si="57"/>
        <v>0</v>
      </c>
      <c r="P184" s="248">
        <f t="shared" si="48"/>
        <v>0</v>
      </c>
      <c r="Q184" s="249">
        <f t="shared" si="48"/>
        <v>0</v>
      </c>
      <c r="R184" s="250">
        <f t="shared" si="49"/>
        <v>0</v>
      </c>
      <c r="S184" s="303">
        <v>0</v>
      </c>
      <c r="T184" s="309">
        <v>0</v>
      </c>
      <c r="U184" s="252">
        <f t="shared" si="58"/>
        <v>0</v>
      </c>
      <c r="V184" s="248">
        <f t="shared" si="50"/>
        <v>0</v>
      </c>
      <c r="W184" s="249">
        <f t="shared" si="50"/>
        <v>0</v>
      </c>
      <c r="X184" s="250">
        <f t="shared" si="51"/>
        <v>0</v>
      </c>
      <c r="Y184" s="303">
        <v>10</v>
      </c>
      <c r="Z184" s="309">
        <v>0</v>
      </c>
      <c r="AA184" s="250">
        <f t="shared" si="59"/>
        <v>-10</v>
      </c>
    </row>
    <row r="185" spans="1:29" ht="11.25" hidden="1" customHeight="1" x14ac:dyDescent="0.2">
      <c r="C185" s="245" t="s">
        <v>527</v>
      </c>
      <c r="D185" s="301" t="s">
        <v>528</v>
      </c>
      <c r="E185" s="247"/>
      <c r="F185" s="276"/>
      <c r="G185" s="251">
        <f t="shared" si="60"/>
        <v>0</v>
      </c>
      <c r="H185" s="249">
        <f t="shared" si="61"/>
        <v>0</v>
      </c>
      <c r="I185" s="250">
        <f t="shared" si="47"/>
        <v>0</v>
      </c>
      <c r="J185" s="302"/>
      <c r="K185" s="302"/>
      <c r="L185" s="250">
        <f t="shared" si="56"/>
        <v>0</v>
      </c>
      <c r="M185" s="303"/>
      <c r="N185" s="302"/>
      <c r="O185" s="252">
        <f t="shared" si="57"/>
        <v>0</v>
      </c>
      <c r="P185" s="248">
        <f t="shared" si="48"/>
        <v>0</v>
      </c>
      <c r="Q185" s="249">
        <f t="shared" si="48"/>
        <v>0</v>
      </c>
      <c r="R185" s="250">
        <f t="shared" si="49"/>
        <v>0</v>
      </c>
      <c r="S185" s="303"/>
      <c r="T185" s="302"/>
      <c r="U185" s="252">
        <f t="shared" si="58"/>
        <v>0</v>
      </c>
      <c r="V185" s="248">
        <f t="shared" si="50"/>
        <v>0</v>
      </c>
      <c r="W185" s="249">
        <f t="shared" si="50"/>
        <v>0</v>
      </c>
      <c r="X185" s="250">
        <f t="shared" si="51"/>
        <v>0</v>
      </c>
      <c r="Y185" s="303"/>
      <c r="Z185" s="302"/>
      <c r="AA185" s="250">
        <f t="shared" si="59"/>
        <v>0</v>
      </c>
    </row>
    <row r="186" spans="1:29" ht="12.2" customHeight="1" x14ac:dyDescent="0.2">
      <c r="A186" s="234"/>
      <c r="B186" s="234"/>
      <c r="C186" s="245" t="s">
        <v>529</v>
      </c>
      <c r="D186" s="301" t="s">
        <v>530</v>
      </c>
      <c r="E186" s="247"/>
      <c r="F186" s="276">
        <v>14030.929741518235</v>
      </c>
      <c r="G186" s="251">
        <f t="shared" si="60"/>
        <v>583.58657600000004</v>
      </c>
      <c r="H186" s="249">
        <f t="shared" si="61"/>
        <v>544.74347999999998</v>
      </c>
      <c r="I186" s="250">
        <f t="shared" si="47"/>
        <v>-38.84309600000006</v>
      </c>
      <c r="J186" s="249">
        <f>J187+J188+J189</f>
        <v>141.97483399999999</v>
      </c>
      <c r="K186" s="249">
        <f>K187+K188+K189</f>
        <v>134.82754</v>
      </c>
      <c r="L186" s="250">
        <f t="shared" si="56"/>
        <v>-7.147293999999988</v>
      </c>
      <c r="M186" s="251">
        <f>M187+M188+M189</f>
        <v>126.876884</v>
      </c>
      <c r="N186" s="249">
        <f>N187+N188+N189</f>
        <v>148.81961999999999</v>
      </c>
      <c r="O186" s="252">
        <f t="shared" si="57"/>
        <v>21.942735999999982</v>
      </c>
      <c r="P186" s="248">
        <f t="shared" si="48"/>
        <v>268.85171800000001</v>
      </c>
      <c r="Q186" s="249">
        <f t="shared" si="48"/>
        <v>283.64715999999999</v>
      </c>
      <c r="R186" s="250">
        <f t="shared" si="49"/>
        <v>14.79544199999998</v>
      </c>
      <c r="S186" s="251">
        <f>S187+S188+S189</f>
        <v>111.885062</v>
      </c>
      <c r="T186" s="249">
        <f>T187+T188+T189</f>
        <v>132.49876</v>
      </c>
      <c r="U186" s="252">
        <f t="shared" si="58"/>
        <v>20.613697999999999</v>
      </c>
      <c r="V186" s="248">
        <f t="shared" si="50"/>
        <v>380.73678000000001</v>
      </c>
      <c r="W186" s="249">
        <f t="shared" si="50"/>
        <v>416.14591999999999</v>
      </c>
      <c r="X186" s="250">
        <f t="shared" si="51"/>
        <v>35.409139999999979</v>
      </c>
      <c r="Y186" s="251">
        <f>Y187+Y188+Y189</f>
        <v>202.849796</v>
      </c>
      <c r="Z186" s="249">
        <f>Z187+Z188+Z189</f>
        <v>128.59755999999999</v>
      </c>
      <c r="AA186" s="250">
        <f t="shared" si="59"/>
        <v>-74.252236000000011</v>
      </c>
    </row>
    <row r="187" spans="1:29" x14ac:dyDescent="0.2">
      <c r="C187" s="245" t="s">
        <v>531</v>
      </c>
      <c r="D187" s="341" t="s">
        <v>81</v>
      </c>
      <c r="E187" s="247"/>
      <c r="F187" s="276">
        <v>3692.6182775944303</v>
      </c>
      <c r="G187" s="251">
        <f t="shared" si="60"/>
        <v>153.58657600000001</v>
      </c>
      <c r="H187" s="249">
        <f t="shared" si="61"/>
        <v>160.29915</v>
      </c>
      <c r="I187" s="250">
        <f t="shared" si="47"/>
        <v>6.7125739999999894</v>
      </c>
      <c r="J187" s="333">
        <v>41.974834000000001</v>
      </c>
      <c r="K187" s="309">
        <v>39.242699999999999</v>
      </c>
      <c r="L187" s="250">
        <f t="shared" si="56"/>
        <v>-2.7321340000000021</v>
      </c>
      <c r="M187" s="303">
        <v>36.876884000000004</v>
      </c>
      <c r="N187" s="302">
        <v>42.215199999999996</v>
      </c>
      <c r="O187" s="252">
        <f t="shared" si="57"/>
        <v>5.3383159999999918</v>
      </c>
      <c r="P187" s="248">
        <f t="shared" si="48"/>
        <v>78.851718000000005</v>
      </c>
      <c r="Q187" s="249">
        <f t="shared" si="48"/>
        <v>81.457899999999995</v>
      </c>
      <c r="R187" s="250">
        <f t="shared" si="49"/>
        <v>2.6061819999999898</v>
      </c>
      <c r="S187" s="303">
        <v>31.885062000000001</v>
      </c>
      <c r="T187" s="309">
        <v>32.177599999999998</v>
      </c>
      <c r="U187" s="252">
        <f t="shared" si="58"/>
        <v>0.29253799999999686</v>
      </c>
      <c r="V187" s="248">
        <f t="shared" si="50"/>
        <v>110.73678000000001</v>
      </c>
      <c r="W187" s="249">
        <f t="shared" si="50"/>
        <v>113.63549999999999</v>
      </c>
      <c r="X187" s="250">
        <f t="shared" si="51"/>
        <v>2.8987199999999831</v>
      </c>
      <c r="Y187" s="303">
        <v>42.849796000000005</v>
      </c>
      <c r="Z187" s="309">
        <v>46.663650000000004</v>
      </c>
      <c r="AA187" s="250">
        <f t="shared" si="59"/>
        <v>3.8138539999999992</v>
      </c>
    </row>
    <row r="188" spans="1:29" ht="33.75" x14ac:dyDescent="0.2">
      <c r="A188" s="234"/>
      <c r="B188" s="234"/>
      <c r="C188" s="245" t="s">
        <v>532</v>
      </c>
      <c r="D188" s="341" t="s">
        <v>533</v>
      </c>
      <c r="E188" s="247"/>
      <c r="F188" s="276">
        <v>0</v>
      </c>
      <c r="G188" s="251">
        <f t="shared" si="60"/>
        <v>0</v>
      </c>
      <c r="H188" s="249">
        <f t="shared" si="61"/>
        <v>0</v>
      </c>
      <c r="I188" s="250">
        <f t="shared" si="47"/>
        <v>0</v>
      </c>
      <c r="J188" s="333">
        <v>0</v>
      </c>
      <c r="K188" s="309">
        <v>0</v>
      </c>
      <c r="L188" s="250">
        <f t="shared" si="56"/>
        <v>0</v>
      </c>
      <c r="M188" s="303">
        <v>0</v>
      </c>
      <c r="N188" s="302">
        <v>0</v>
      </c>
      <c r="O188" s="252">
        <f t="shared" si="57"/>
        <v>0</v>
      </c>
      <c r="P188" s="248">
        <f t="shared" si="48"/>
        <v>0</v>
      </c>
      <c r="Q188" s="249">
        <f t="shared" si="48"/>
        <v>0</v>
      </c>
      <c r="R188" s="250">
        <f t="shared" si="49"/>
        <v>0</v>
      </c>
      <c r="S188" s="303">
        <v>0</v>
      </c>
      <c r="T188" s="309">
        <v>0</v>
      </c>
      <c r="U188" s="252">
        <f t="shared" si="58"/>
        <v>0</v>
      </c>
      <c r="V188" s="248">
        <f t="shared" si="50"/>
        <v>0</v>
      </c>
      <c r="W188" s="249">
        <f t="shared" si="50"/>
        <v>0</v>
      </c>
      <c r="X188" s="250">
        <f t="shared" si="51"/>
        <v>0</v>
      </c>
      <c r="Y188" s="303">
        <v>0</v>
      </c>
      <c r="Z188" s="309">
        <v>0</v>
      </c>
      <c r="AA188" s="250">
        <f t="shared" si="59"/>
        <v>0</v>
      </c>
    </row>
    <row r="189" spans="1:29" ht="22.5" x14ac:dyDescent="0.2">
      <c r="C189" s="245" t="s">
        <v>534</v>
      </c>
      <c r="D189" s="341" t="s">
        <v>535</v>
      </c>
      <c r="E189" s="247"/>
      <c r="F189" s="276">
        <v>10338.311463923805</v>
      </c>
      <c r="G189" s="251">
        <f t="shared" si="60"/>
        <v>430</v>
      </c>
      <c r="H189" s="249">
        <f t="shared" si="61"/>
        <v>384.44433000000004</v>
      </c>
      <c r="I189" s="250">
        <f t="shared" si="47"/>
        <v>-45.555669999999964</v>
      </c>
      <c r="J189" s="333">
        <v>100</v>
      </c>
      <c r="K189" s="309">
        <v>95.58484</v>
      </c>
      <c r="L189" s="250">
        <f t="shared" si="56"/>
        <v>-4.4151600000000002</v>
      </c>
      <c r="M189" s="303">
        <v>90</v>
      </c>
      <c r="N189" s="302">
        <v>106.60442</v>
      </c>
      <c r="O189" s="252">
        <f t="shared" si="57"/>
        <v>16.604420000000005</v>
      </c>
      <c r="P189" s="248">
        <f t="shared" si="48"/>
        <v>190</v>
      </c>
      <c r="Q189" s="249">
        <f t="shared" si="48"/>
        <v>202.18925999999999</v>
      </c>
      <c r="R189" s="250">
        <f t="shared" si="49"/>
        <v>12.18925999999999</v>
      </c>
      <c r="S189" s="303">
        <v>80</v>
      </c>
      <c r="T189" s="309">
        <v>100.32116000000001</v>
      </c>
      <c r="U189" s="252">
        <f t="shared" si="58"/>
        <v>20.321160000000006</v>
      </c>
      <c r="V189" s="248">
        <f t="shared" si="50"/>
        <v>270</v>
      </c>
      <c r="W189" s="249">
        <f t="shared" si="50"/>
        <v>302.51042000000001</v>
      </c>
      <c r="X189" s="250">
        <f t="shared" si="51"/>
        <v>32.510420000000011</v>
      </c>
      <c r="Y189" s="303">
        <v>160</v>
      </c>
      <c r="Z189" s="309">
        <v>81.933909999999997</v>
      </c>
      <c r="AA189" s="250">
        <f t="shared" si="59"/>
        <v>-78.066090000000003</v>
      </c>
    </row>
    <row r="190" spans="1:29" s="265" customFormat="1" ht="12.2" customHeight="1" x14ac:dyDescent="0.2">
      <c r="A190" s="234"/>
      <c r="B190" s="234"/>
      <c r="C190" s="255" t="s">
        <v>536</v>
      </c>
      <c r="D190" s="256" t="s">
        <v>537</v>
      </c>
      <c r="E190" s="257"/>
      <c r="F190" s="258">
        <f>SUM(F191:F195)</f>
        <v>445.23189528939997</v>
      </c>
      <c r="G190" s="261">
        <f t="shared" si="60"/>
        <v>475.76896813600001</v>
      </c>
      <c r="H190" s="259">
        <f t="shared" si="61"/>
        <v>627.45650000000001</v>
      </c>
      <c r="I190" s="260">
        <f t="shared" si="47"/>
        <v>151.68753186399999</v>
      </c>
      <c r="J190" s="259">
        <f>SUM(J191:J195)</f>
        <v>135.77971352399999</v>
      </c>
      <c r="K190" s="259">
        <f>SUM(K191:K195)</f>
        <v>172.21583000000001</v>
      </c>
      <c r="L190" s="260">
        <f t="shared" si="56"/>
        <v>36.436116476000024</v>
      </c>
      <c r="M190" s="261">
        <f>SUM(M191:M195)</f>
        <v>106.00988907600001</v>
      </c>
      <c r="N190" s="259">
        <f>SUM(N191:N195)</f>
        <v>142.58966999999998</v>
      </c>
      <c r="O190" s="262">
        <f t="shared" si="57"/>
        <v>36.579780923999976</v>
      </c>
      <c r="P190" s="258">
        <f t="shared" si="48"/>
        <v>241.78960259999999</v>
      </c>
      <c r="Q190" s="259">
        <f t="shared" si="48"/>
        <v>314.80549999999999</v>
      </c>
      <c r="R190" s="260">
        <f t="shared" si="49"/>
        <v>73.0158974</v>
      </c>
      <c r="S190" s="261">
        <f>SUM(S191:S195)</f>
        <v>97.272938224000001</v>
      </c>
      <c r="T190" s="259">
        <f>SUM(T191:T195)</f>
        <v>135.19059999999999</v>
      </c>
      <c r="U190" s="262">
        <f t="shared" si="58"/>
        <v>37.917661775999989</v>
      </c>
      <c r="V190" s="258">
        <f t="shared" si="50"/>
        <v>339.062540824</v>
      </c>
      <c r="W190" s="259">
        <f t="shared" si="50"/>
        <v>449.99609999999996</v>
      </c>
      <c r="X190" s="260">
        <f t="shared" si="51"/>
        <v>110.93355917599996</v>
      </c>
      <c r="Y190" s="261">
        <f>SUM(Y191:Y195)</f>
        <v>136.70642731200002</v>
      </c>
      <c r="Z190" s="259">
        <f>SUM(Z191:Z195)</f>
        <v>177.46039999999999</v>
      </c>
      <c r="AA190" s="260">
        <f t="shared" si="59"/>
        <v>40.753972687999976</v>
      </c>
      <c r="AC190" s="244"/>
    </row>
    <row r="191" spans="1:29" ht="12.2" customHeight="1" x14ac:dyDescent="0.2">
      <c r="A191" s="234"/>
      <c r="B191" s="234"/>
      <c r="C191" s="245" t="s">
        <v>538</v>
      </c>
      <c r="D191" s="301" t="s">
        <v>539</v>
      </c>
      <c r="E191" s="247"/>
      <c r="F191" s="276">
        <v>193.74445145779998</v>
      </c>
      <c r="G191" s="251">
        <f t="shared" si="60"/>
        <v>185.64887010200002</v>
      </c>
      <c r="H191" s="249">
        <f t="shared" si="61"/>
        <v>194.51236999999998</v>
      </c>
      <c r="I191" s="250">
        <f t="shared" si="47"/>
        <v>8.863499897999958</v>
      </c>
      <c r="J191" s="333">
        <v>53.278641091000004</v>
      </c>
      <c r="K191" s="309">
        <v>53.227420000000002</v>
      </c>
      <c r="L191" s="250">
        <f t="shared" si="56"/>
        <v>-5.1221091000002161E-2</v>
      </c>
      <c r="M191" s="303">
        <v>41.597251059000001</v>
      </c>
      <c r="N191" s="302">
        <v>41.223639999999996</v>
      </c>
      <c r="O191" s="252">
        <f t="shared" si="57"/>
        <v>-0.37361105900000524</v>
      </c>
      <c r="P191" s="248">
        <f t="shared" si="48"/>
        <v>94.875892149999999</v>
      </c>
      <c r="Q191" s="249">
        <f t="shared" si="48"/>
        <v>94.451059999999998</v>
      </c>
      <c r="R191" s="250">
        <f t="shared" si="49"/>
        <v>-0.4248321500000003</v>
      </c>
      <c r="S191" s="303">
        <v>37.737320367999999</v>
      </c>
      <c r="T191" s="309">
        <v>41.673200000000001</v>
      </c>
      <c r="U191" s="252">
        <f t="shared" si="58"/>
        <v>3.9358796320000025</v>
      </c>
      <c r="V191" s="248">
        <f t="shared" si="50"/>
        <v>132.61321251800001</v>
      </c>
      <c r="W191" s="249">
        <f t="shared" si="50"/>
        <v>136.12425999999999</v>
      </c>
      <c r="X191" s="250">
        <f t="shared" si="51"/>
        <v>3.5110474819999808</v>
      </c>
      <c r="Y191" s="303">
        <v>53.035657584000006</v>
      </c>
      <c r="Z191" s="309">
        <v>58.388109999999998</v>
      </c>
      <c r="AA191" s="250">
        <f t="shared" si="59"/>
        <v>5.3524524159999913</v>
      </c>
    </row>
    <row r="192" spans="1:29" ht="12.2" customHeight="1" x14ac:dyDescent="0.2">
      <c r="A192" s="234"/>
      <c r="B192" s="234"/>
      <c r="C192" s="245" t="s">
        <v>540</v>
      </c>
      <c r="D192" s="301" t="s">
        <v>541</v>
      </c>
      <c r="E192" s="247"/>
      <c r="F192" s="276">
        <v>0</v>
      </c>
      <c r="G192" s="251">
        <f t="shared" si="60"/>
        <v>49.141017389999995</v>
      </c>
      <c r="H192" s="249">
        <f t="shared" si="61"/>
        <v>187.35836</v>
      </c>
      <c r="I192" s="250">
        <f t="shared" si="47"/>
        <v>138.21734261</v>
      </c>
      <c r="J192" s="333">
        <v>13.343431231</v>
      </c>
      <c r="K192" s="309">
        <v>46.449460000000002</v>
      </c>
      <c r="L192" s="250">
        <f t="shared" si="56"/>
        <v>33.106028769000005</v>
      </c>
      <c r="M192" s="303">
        <v>10.417871919</v>
      </c>
      <c r="N192" s="302">
        <v>40.32978</v>
      </c>
      <c r="O192" s="252">
        <f t="shared" si="57"/>
        <v>29.911908081</v>
      </c>
      <c r="P192" s="248">
        <f t="shared" si="48"/>
        <v>23.76130315</v>
      </c>
      <c r="Q192" s="249">
        <f t="shared" si="48"/>
        <v>86.779240000000001</v>
      </c>
      <c r="R192" s="250">
        <f t="shared" si="49"/>
        <v>63.017936849999998</v>
      </c>
      <c r="S192" s="303">
        <v>10.551184159999998</v>
      </c>
      <c r="T192" s="309">
        <v>46.945779999999999</v>
      </c>
      <c r="U192" s="252">
        <f>T192-S192</f>
        <v>36.394595840000001</v>
      </c>
      <c r="V192" s="248">
        <f>P192+S192</f>
        <v>34.312487309999995</v>
      </c>
      <c r="W192" s="249">
        <f t="shared" si="50"/>
        <v>133.72502</v>
      </c>
      <c r="X192" s="250">
        <f t="shared" si="51"/>
        <v>99.412532690000006</v>
      </c>
      <c r="Y192" s="303">
        <v>14.82853008</v>
      </c>
      <c r="Z192" s="309">
        <v>53.633340000000004</v>
      </c>
      <c r="AA192" s="250">
        <f t="shared" si="59"/>
        <v>38.804809920000004</v>
      </c>
    </row>
    <row r="193" spans="1:29" ht="12.2" customHeight="1" x14ac:dyDescent="0.2">
      <c r="C193" s="245" t="s">
        <v>542</v>
      </c>
      <c r="D193" s="301" t="s">
        <v>543</v>
      </c>
      <c r="E193" s="247"/>
      <c r="F193" s="276">
        <v>251.48744383159999</v>
      </c>
      <c r="G193" s="251">
        <f t="shared" si="60"/>
        <v>240.97908064399999</v>
      </c>
      <c r="H193" s="249">
        <f t="shared" si="61"/>
        <v>245.58576999999997</v>
      </c>
      <c r="I193" s="250">
        <f t="shared" si="47"/>
        <v>4.6066893559999755</v>
      </c>
      <c r="J193" s="333">
        <v>69.157641201999994</v>
      </c>
      <c r="K193" s="309">
        <v>72.53895</v>
      </c>
      <c r="L193" s="250">
        <f t="shared" si="56"/>
        <v>3.3813087980000063</v>
      </c>
      <c r="M193" s="303">
        <v>53.994766097999999</v>
      </c>
      <c r="N193" s="302">
        <v>61.036249999999995</v>
      </c>
      <c r="O193" s="252">
        <f t="shared" si="57"/>
        <v>7.041483901999996</v>
      </c>
      <c r="P193" s="248">
        <f t="shared" si="48"/>
        <v>123.15240729999999</v>
      </c>
      <c r="Q193" s="249">
        <f t="shared" si="48"/>
        <v>133.5752</v>
      </c>
      <c r="R193" s="250">
        <f t="shared" si="49"/>
        <v>10.422792700000002</v>
      </c>
      <c r="S193" s="303">
        <v>48.984433695999996</v>
      </c>
      <c r="T193" s="309">
        <v>46.571619999999996</v>
      </c>
      <c r="U193" s="252">
        <f t="shared" si="58"/>
        <v>-2.4128136960000006</v>
      </c>
      <c r="V193" s="248">
        <f t="shared" si="50"/>
        <v>172.13684099599999</v>
      </c>
      <c r="W193" s="249">
        <f t="shared" si="50"/>
        <v>180.14681999999999</v>
      </c>
      <c r="X193" s="250">
        <f t="shared" si="51"/>
        <v>8.0099790040000016</v>
      </c>
      <c r="Y193" s="303">
        <v>68.842239648000003</v>
      </c>
      <c r="Z193" s="309">
        <v>65.438949999999991</v>
      </c>
      <c r="AA193" s="250">
        <f t="shared" si="59"/>
        <v>-3.4032896480000119</v>
      </c>
    </row>
    <row r="194" spans="1:29" ht="12.2" hidden="1" customHeight="1" x14ac:dyDescent="0.2">
      <c r="C194" s="245" t="s">
        <v>544</v>
      </c>
      <c r="D194" s="301" t="s">
        <v>545</v>
      </c>
      <c r="E194" s="247"/>
      <c r="F194" s="276"/>
      <c r="G194" s="251">
        <f t="shared" si="60"/>
        <v>0</v>
      </c>
      <c r="H194" s="249">
        <f t="shared" si="61"/>
        <v>0</v>
      </c>
      <c r="I194" s="250">
        <f t="shared" si="47"/>
        <v>0</v>
      </c>
      <c r="J194" s="302"/>
      <c r="K194" s="302"/>
      <c r="L194" s="250">
        <f t="shared" si="56"/>
        <v>0</v>
      </c>
      <c r="M194" s="303"/>
      <c r="N194" s="302"/>
      <c r="O194" s="252">
        <f t="shared" si="57"/>
        <v>0</v>
      </c>
      <c r="P194" s="248">
        <f t="shared" si="48"/>
        <v>0</v>
      </c>
      <c r="Q194" s="249">
        <f t="shared" si="48"/>
        <v>0</v>
      </c>
      <c r="R194" s="250">
        <f t="shared" si="49"/>
        <v>0</v>
      </c>
      <c r="S194" s="303"/>
      <c r="T194" s="302"/>
      <c r="U194" s="252">
        <f t="shared" si="58"/>
        <v>0</v>
      </c>
      <c r="V194" s="248">
        <f t="shared" si="50"/>
        <v>0</v>
      </c>
      <c r="W194" s="249">
        <f t="shared" si="50"/>
        <v>0</v>
      </c>
      <c r="X194" s="250">
        <f t="shared" si="51"/>
        <v>0</v>
      </c>
      <c r="Y194" s="303"/>
      <c r="Z194" s="302"/>
      <c r="AA194" s="250">
        <f t="shared" si="59"/>
        <v>0</v>
      </c>
    </row>
    <row r="195" spans="1:29" ht="12.2" hidden="1" customHeight="1" x14ac:dyDescent="0.2">
      <c r="A195" s="234"/>
      <c r="B195" s="234"/>
      <c r="C195" s="245" t="s">
        <v>546</v>
      </c>
      <c r="D195" s="301" t="s">
        <v>547</v>
      </c>
      <c r="E195" s="247"/>
      <c r="F195" s="276"/>
      <c r="G195" s="251">
        <f t="shared" si="60"/>
        <v>0</v>
      </c>
      <c r="H195" s="249">
        <f t="shared" si="61"/>
        <v>0</v>
      </c>
      <c r="I195" s="250">
        <f t="shared" si="47"/>
        <v>0</v>
      </c>
      <c r="J195" s="302"/>
      <c r="K195" s="302"/>
      <c r="L195" s="250">
        <f t="shared" si="56"/>
        <v>0</v>
      </c>
      <c r="M195" s="303"/>
      <c r="N195" s="302"/>
      <c r="O195" s="252">
        <f t="shared" si="57"/>
        <v>0</v>
      </c>
      <c r="P195" s="248">
        <f t="shared" si="48"/>
        <v>0</v>
      </c>
      <c r="Q195" s="249">
        <f t="shared" si="48"/>
        <v>0</v>
      </c>
      <c r="R195" s="250">
        <f t="shared" si="49"/>
        <v>0</v>
      </c>
      <c r="S195" s="303"/>
      <c r="T195" s="302"/>
      <c r="U195" s="252">
        <f t="shared" si="58"/>
        <v>0</v>
      </c>
      <c r="V195" s="248">
        <f t="shared" si="50"/>
        <v>0</v>
      </c>
      <c r="W195" s="249">
        <f t="shared" si="50"/>
        <v>0</v>
      </c>
      <c r="X195" s="250">
        <f t="shared" si="51"/>
        <v>0</v>
      </c>
      <c r="Y195" s="303"/>
      <c r="Z195" s="302"/>
      <c r="AA195" s="250">
        <f t="shared" si="59"/>
        <v>0</v>
      </c>
    </row>
    <row r="196" spans="1:29" s="265" customFormat="1" x14ac:dyDescent="0.2">
      <c r="A196" s="188"/>
      <c r="B196" s="188"/>
      <c r="C196" s="255" t="s">
        <v>548</v>
      </c>
      <c r="D196" s="256" t="s">
        <v>549</v>
      </c>
      <c r="E196" s="257"/>
      <c r="F196" s="258">
        <f>F197+F216+F217+F218</f>
        <v>201475.49581198001</v>
      </c>
      <c r="G196" s="261">
        <f t="shared" si="60"/>
        <v>201475.49581198004</v>
      </c>
      <c r="H196" s="259">
        <f t="shared" si="61"/>
        <v>185492.47376999998</v>
      </c>
      <c r="I196" s="260">
        <f t="shared" si="47"/>
        <v>-15983.022041980061</v>
      </c>
      <c r="J196" s="259">
        <f>J197+J216+J217+J218</f>
        <v>58802.421050380013</v>
      </c>
      <c r="K196" s="259">
        <f>K197+K216+K217+K218</f>
        <v>54356.716769999999</v>
      </c>
      <c r="L196" s="260">
        <f t="shared" si="56"/>
        <v>-4445.7042803800141</v>
      </c>
      <c r="M196" s="261">
        <f>M197+M216+M217+M218</f>
        <v>41124.168867400003</v>
      </c>
      <c r="N196" s="259">
        <f>N197+N216+N217+N218</f>
        <v>40520.641370000005</v>
      </c>
      <c r="O196" s="262">
        <f t="shared" si="57"/>
        <v>-603.52749739999854</v>
      </c>
      <c r="P196" s="258">
        <f t="shared" si="48"/>
        <v>99926.589917780017</v>
      </c>
      <c r="Q196" s="259">
        <f t="shared" si="48"/>
        <v>94877.358139999997</v>
      </c>
      <c r="R196" s="260">
        <f t="shared" si="49"/>
        <v>-5049.2317777800199</v>
      </c>
      <c r="S196" s="261">
        <f>S197+S216+S217+S218</f>
        <v>39608.695512009996</v>
      </c>
      <c r="T196" s="259">
        <f>T197+T216+T217+T218</f>
        <v>34462.987980000005</v>
      </c>
      <c r="U196" s="262">
        <f t="shared" si="58"/>
        <v>-5145.7075320099902</v>
      </c>
      <c r="V196" s="258">
        <f t="shared" si="50"/>
        <v>139535.28542979</v>
      </c>
      <c r="W196" s="259">
        <f t="shared" si="50"/>
        <v>129340.34612</v>
      </c>
      <c r="X196" s="260">
        <f t="shared" si="51"/>
        <v>-10194.939309790003</v>
      </c>
      <c r="Y196" s="261">
        <f>Y197+Y216+Y217+Y218</f>
        <v>61940.210382190024</v>
      </c>
      <c r="Z196" s="259">
        <f>Z197+Z216+Z217+Z218</f>
        <v>56152.127649999995</v>
      </c>
      <c r="AA196" s="260">
        <f t="shared" si="59"/>
        <v>-5788.0827321900288</v>
      </c>
      <c r="AC196" s="244"/>
    </row>
    <row r="197" spans="1:29" ht="12.2" customHeight="1" x14ac:dyDescent="0.2">
      <c r="A197" s="234"/>
      <c r="B197" s="234"/>
      <c r="C197" s="245" t="s">
        <v>550</v>
      </c>
      <c r="D197" s="301" t="s">
        <v>551</v>
      </c>
      <c r="E197" s="247"/>
      <c r="F197" s="276">
        <f>F204+F206+F208</f>
        <v>201475.49581198001</v>
      </c>
      <c r="G197" s="251">
        <f t="shared" si="60"/>
        <v>201475.49581198004</v>
      </c>
      <c r="H197" s="249">
        <f t="shared" si="61"/>
        <v>185492.47376999998</v>
      </c>
      <c r="I197" s="250">
        <f t="shared" si="47"/>
        <v>-15983.022041980061</v>
      </c>
      <c r="J197" s="249">
        <f>J198+J200+J202+J203+J204+J206+J208+J210+J212+J214</f>
        <v>58802.421050380013</v>
      </c>
      <c r="K197" s="249">
        <f>K198+K200+K202+K203+K204+K206+K208+K210+K212+K214</f>
        <v>54356.716769999999</v>
      </c>
      <c r="L197" s="250">
        <f t="shared" si="56"/>
        <v>-4445.7042803800141</v>
      </c>
      <c r="M197" s="251">
        <f>M198+M200+M202+M203+M204+M206+M208+M210+M212+M214</f>
        <v>41124.168867400003</v>
      </c>
      <c r="N197" s="249">
        <f>N198+N200+N202+N203+N204+N206+N208+N210+N212+N214</f>
        <v>40520.641370000005</v>
      </c>
      <c r="O197" s="252">
        <f t="shared" si="57"/>
        <v>-603.52749739999854</v>
      </c>
      <c r="P197" s="248">
        <f t="shared" si="48"/>
        <v>99926.589917780017</v>
      </c>
      <c r="Q197" s="249">
        <f t="shared" si="48"/>
        <v>94877.358139999997</v>
      </c>
      <c r="R197" s="250">
        <f t="shared" si="49"/>
        <v>-5049.2317777800199</v>
      </c>
      <c r="S197" s="251">
        <f>S198+S200+S202+S203+S204+S206+S208+S210+S212+S214</f>
        <v>39608.695512009996</v>
      </c>
      <c r="T197" s="249">
        <f>T198+T200+T202+T203+T204+T206+T208+T210+T212+T214</f>
        <v>34462.987980000005</v>
      </c>
      <c r="U197" s="252">
        <f t="shared" si="58"/>
        <v>-5145.7075320099902</v>
      </c>
      <c r="V197" s="248">
        <f t="shared" si="50"/>
        <v>139535.28542979</v>
      </c>
      <c r="W197" s="249">
        <f t="shared" si="50"/>
        <v>129340.34612</v>
      </c>
      <c r="X197" s="250">
        <f t="shared" si="51"/>
        <v>-10194.939309790003</v>
      </c>
      <c r="Y197" s="251">
        <f>Y198+Y200+Y202+Y203+Y204+Y206+Y208+Y210+Y212+Y214</f>
        <v>61940.210382190024</v>
      </c>
      <c r="Z197" s="249">
        <f>Z198+Z200+Z202+Z203+Z204+Z206+Z208+Z210+Z212+Z214</f>
        <v>56152.127649999995</v>
      </c>
      <c r="AA197" s="250">
        <f t="shared" si="59"/>
        <v>-5788.0827321900288</v>
      </c>
    </row>
    <row r="198" spans="1:29" ht="12.2" hidden="1" customHeight="1" x14ac:dyDescent="0.2">
      <c r="A198" s="234"/>
      <c r="B198" s="234"/>
      <c r="C198" s="245" t="s">
        <v>552</v>
      </c>
      <c r="D198" s="275" t="s">
        <v>553</v>
      </c>
      <c r="E198" s="247"/>
      <c r="F198" s="276"/>
      <c r="G198" s="251">
        <f t="shared" si="60"/>
        <v>0</v>
      </c>
      <c r="H198" s="249">
        <f t="shared" si="61"/>
        <v>0</v>
      </c>
      <c r="I198" s="250">
        <f t="shared" si="47"/>
        <v>0</v>
      </c>
      <c r="J198" s="302"/>
      <c r="K198" s="302"/>
      <c r="L198" s="250">
        <f t="shared" si="56"/>
        <v>0</v>
      </c>
      <c r="M198" s="303"/>
      <c r="N198" s="302"/>
      <c r="O198" s="252">
        <f t="shared" si="57"/>
        <v>0</v>
      </c>
      <c r="P198" s="248">
        <f t="shared" ref="P198:Q218" si="62">J198+M198</f>
        <v>0</v>
      </c>
      <c r="Q198" s="249">
        <f t="shared" si="62"/>
        <v>0</v>
      </c>
      <c r="R198" s="250">
        <f t="shared" si="49"/>
        <v>0</v>
      </c>
      <c r="S198" s="303"/>
      <c r="T198" s="302"/>
      <c r="U198" s="252">
        <f t="shared" si="58"/>
        <v>0</v>
      </c>
      <c r="V198" s="248">
        <f t="shared" si="50"/>
        <v>0</v>
      </c>
      <c r="W198" s="249">
        <f t="shared" si="50"/>
        <v>0</v>
      </c>
      <c r="X198" s="250">
        <f t="shared" si="51"/>
        <v>0</v>
      </c>
      <c r="Y198" s="303"/>
      <c r="Z198" s="302"/>
      <c r="AA198" s="250">
        <f t="shared" si="59"/>
        <v>0</v>
      </c>
    </row>
    <row r="199" spans="1:29" ht="12.2" hidden="1" customHeight="1" x14ac:dyDescent="0.2">
      <c r="A199" s="234"/>
      <c r="B199" s="234"/>
      <c r="C199" s="245" t="s">
        <v>554</v>
      </c>
      <c r="D199" s="278" t="s">
        <v>555</v>
      </c>
      <c r="E199" s="247"/>
      <c r="F199" s="276"/>
      <c r="G199" s="251">
        <f t="shared" si="60"/>
        <v>0</v>
      </c>
      <c r="H199" s="249">
        <f t="shared" si="61"/>
        <v>0</v>
      </c>
      <c r="I199" s="250">
        <f t="shared" si="47"/>
        <v>0</v>
      </c>
      <c r="J199" s="302"/>
      <c r="K199" s="302"/>
      <c r="L199" s="250">
        <f t="shared" si="56"/>
        <v>0</v>
      </c>
      <c r="M199" s="303"/>
      <c r="N199" s="302"/>
      <c r="O199" s="252">
        <f t="shared" si="57"/>
        <v>0</v>
      </c>
      <c r="P199" s="248">
        <f t="shared" si="62"/>
        <v>0</v>
      </c>
      <c r="Q199" s="249">
        <f t="shared" si="62"/>
        <v>0</v>
      </c>
      <c r="R199" s="250">
        <f t="shared" si="49"/>
        <v>0</v>
      </c>
      <c r="S199" s="303"/>
      <c r="T199" s="302"/>
      <c r="U199" s="252">
        <f t="shared" si="58"/>
        <v>0</v>
      </c>
      <c r="V199" s="248">
        <f t="shared" si="50"/>
        <v>0</v>
      </c>
      <c r="W199" s="249">
        <f t="shared" si="50"/>
        <v>0</v>
      </c>
      <c r="X199" s="250">
        <f t="shared" si="51"/>
        <v>0</v>
      </c>
      <c r="Y199" s="303"/>
      <c r="Z199" s="302"/>
      <c r="AA199" s="250">
        <f t="shared" si="59"/>
        <v>0</v>
      </c>
    </row>
    <row r="200" spans="1:29" ht="12.2" hidden="1" customHeight="1" x14ac:dyDescent="0.2">
      <c r="C200" s="245" t="s">
        <v>556</v>
      </c>
      <c r="D200" s="275" t="s">
        <v>557</v>
      </c>
      <c r="E200" s="247"/>
      <c r="F200" s="276"/>
      <c r="G200" s="251">
        <f t="shared" si="60"/>
        <v>0</v>
      </c>
      <c r="H200" s="249">
        <f t="shared" si="61"/>
        <v>0</v>
      </c>
      <c r="I200" s="250">
        <f t="shared" si="47"/>
        <v>0</v>
      </c>
      <c r="J200" s="302"/>
      <c r="K200" s="302"/>
      <c r="L200" s="250">
        <f t="shared" si="56"/>
        <v>0</v>
      </c>
      <c r="M200" s="303"/>
      <c r="N200" s="302"/>
      <c r="O200" s="252">
        <f t="shared" si="57"/>
        <v>0</v>
      </c>
      <c r="P200" s="248">
        <f t="shared" si="62"/>
        <v>0</v>
      </c>
      <c r="Q200" s="249">
        <f t="shared" si="62"/>
        <v>0</v>
      </c>
      <c r="R200" s="250">
        <f t="shared" si="49"/>
        <v>0</v>
      </c>
      <c r="S200" s="303"/>
      <c r="T200" s="302"/>
      <c r="U200" s="252">
        <f t="shared" si="58"/>
        <v>0</v>
      </c>
      <c r="V200" s="248">
        <f t="shared" ref="V200:W218" si="63">P200+S200</f>
        <v>0</v>
      </c>
      <c r="W200" s="249">
        <f t="shared" si="63"/>
        <v>0</v>
      </c>
      <c r="X200" s="250">
        <f t="shared" si="51"/>
        <v>0</v>
      </c>
      <c r="Y200" s="303"/>
      <c r="Z200" s="302"/>
      <c r="AA200" s="250">
        <f t="shared" si="59"/>
        <v>0</v>
      </c>
    </row>
    <row r="201" spans="1:29" ht="12.2" hidden="1" customHeight="1" x14ac:dyDescent="0.2">
      <c r="C201" s="245" t="s">
        <v>558</v>
      </c>
      <c r="D201" s="278" t="s">
        <v>555</v>
      </c>
      <c r="E201" s="247"/>
      <c r="F201" s="276"/>
      <c r="G201" s="251">
        <f t="shared" si="60"/>
        <v>0</v>
      </c>
      <c r="H201" s="249">
        <f t="shared" si="61"/>
        <v>0</v>
      </c>
      <c r="I201" s="250">
        <f t="shared" si="47"/>
        <v>0</v>
      </c>
      <c r="J201" s="302"/>
      <c r="K201" s="302"/>
      <c r="L201" s="250">
        <f t="shared" si="56"/>
        <v>0</v>
      </c>
      <c r="M201" s="303"/>
      <c r="N201" s="302"/>
      <c r="O201" s="252">
        <f t="shared" si="57"/>
        <v>0</v>
      </c>
      <c r="P201" s="248">
        <f t="shared" si="62"/>
        <v>0</v>
      </c>
      <c r="Q201" s="249">
        <f t="shared" si="62"/>
        <v>0</v>
      </c>
      <c r="R201" s="250">
        <f t="shared" si="49"/>
        <v>0</v>
      </c>
      <c r="S201" s="303"/>
      <c r="T201" s="302"/>
      <c r="U201" s="252">
        <f t="shared" si="58"/>
        <v>0</v>
      </c>
      <c r="V201" s="248">
        <f t="shared" si="63"/>
        <v>0</v>
      </c>
      <c r="W201" s="249">
        <f t="shared" si="63"/>
        <v>0</v>
      </c>
      <c r="X201" s="250">
        <f t="shared" si="51"/>
        <v>0</v>
      </c>
      <c r="Y201" s="303"/>
      <c r="Z201" s="302"/>
      <c r="AA201" s="250">
        <f t="shared" si="59"/>
        <v>0</v>
      </c>
    </row>
    <row r="202" spans="1:29" ht="12.2" hidden="1" customHeight="1" x14ac:dyDescent="0.2">
      <c r="C202" s="245" t="s">
        <v>559</v>
      </c>
      <c r="D202" s="275" t="s">
        <v>560</v>
      </c>
      <c r="E202" s="247"/>
      <c r="F202" s="276"/>
      <c r="G202" s="251">
        <f t="shared" si="60"/>
        <v>0</v>
      </c>
      <c r="H202" s="249">
        <f t="shared" si="61"/>
        <v>0</v>
      </c>
      <c r="I202" s="250">
        <f t="shared" si="47"/>
        <v>0</v>
      </c>
      <c r="J202" s="302"/>
      <c r="K202" s="302"/>
      <c r="L202" s="250">
        <f t="shared" si="56"/>
        <v>0</v>
      </c>
      <c r="M202" s="303"/>
      <c r="N202" s="302"/>
      <c r="O202" s="252">
        <f t="shared" si="57"/>
        <v>0</v>
      </c>
      <c r="P202" s="248">
        <f t="shared" si="62"/>
        <v>0</v>
      </c>
      <c r="Q202" s="249">
        <f t="shared" si="62"/>
        <v>0</v>
      </c>
      <c r="R202" s="250">
        <f t="shared" si="49"/>
        <v>0</v>
      </c>
      <c r="S202" s="303"/>
      <c r="T202" s="302"/>
      <c r="U202" s="252">
        <f t="shared" si="58"/>
        <v>0</v>
      </c>
      <c r="V202" s="248">
        <f t="shared" si="63"/>
        <v>0</v>
      </c>
      <c r="W202" s="249">
        <f t="shared" si="63"/>
        <v>0</v>
      </c>
      <c r="X202" s="250">
        <f t="shared" si="51"/>
        <v>0</v>
      </c>
      <c r="Y202" s="303"/>
      <c r="Z202" s="302"/>
      <c r="AA202" s="250">
        <f t="shared" si="59"/>
        <v>0</v>
      </c>
    </row>
    <row r="203" spans="1:29" ht="12.2" hidden="1" customHeight="1" x14ac:dyDescent="0.2">
      <c r="C203" s="245" t="s">
        <v>561</v>
      </c>
      <c r="D203" s="275" t="s">
        <v>562</v>
      </c>
      <c r="E203" s="247"/>
      <c r="F203" s="276"/>
      <c r="G203" s="251">
        <f t="shared" si="60"/>
        <v>0</v>
      </c>
      <c r="H203" s="249">
        <f t="shared" si="61"/>
        <v>0</v>
      </c>
      <c r="I203" s="250">
        <f t="shared" si="47"/>
        <v>0</v>
      </c>
      <c r="J203" s="302"/>
      <c r="K203" s="302"/>
      <c r="L203" s="250">
        <f t="shared" si="56"/>
        <v>0</v>
      </c>
      <c r="M203" s="303"/>
      <c r="N203" s="302"/>
      <c r="O203" s="252">
        <f t="shared" si="57"/>
        <v>0</v>
      </c>
      <c r="P203" s="248">
        <f t="shared" si="62"/>
        <v>0</v>
      </c>
      <c r="Q203" s="249">
        <f t="shared" si="62"/>
        <v>0</v>
      </c>
      <c r="R203" s="250">
        <f t="shared" si="49"/>
        <v>0</v>
      </c>
      <c r="S203" s="303"/>
      <c r="T203" s="302"/>
      <c r="U203" s="252">
        <f t="shared" si="58"/>
        <v>0</v>
      </c>
      <c r="V203" s="248">
        <f t="shared" si="63"/>
        <v>0</v>
      </c>
      <c r="W203" s="249">
        <f t="shared" si="63"/>
        <v>0</v>
      </c>
      <c r="X203" s="250">
        <f t="shared" si="51"/>
        <v>0</v>
      </c>
      <c r="Y203" s="303"/>
      <c r="Z203" s="302"/>
      <c r="AA203" s="250">
        <f t="shared" si="59"/>
        <v>0</v>
      </c>
    </row>
    <row r="204" spans="1:29" x14ac:dyDescent="0.2">
      <c r="A204" s="234"/>
      <c r="B204" s="234"/>
      <c r="C204" s="245" t="s">
        <v>563</v>
      </c>
      <c r="D204" s="316" t="s">
        <v>564</v>
      </c>
      <c r="E204" s="247"/>
      <c r="F204" s="276">
        <v>164161.45875441001</v>
      </c>
      <c r="G204" s="251">
        <f t="shared" si="60"/>
        <v>164161.45875441004</v>
      </c>
      <c r="H204" s="249">
        <f t="shared" si="61"/>
        <v>156792.52065000002</v>
      </c>
      <c r="I204" s="250">
        <f t="shared" ref="I204:I266" si="64">H204-G204</f>
        <v>-7368.9381044100155</v>
      </c>
      <c r="J204" s="333">
        <v>48292.244699280011</v>
      </c>
      <c r="K204" s="309">
        <v>45668.144390000001</v>
      </c>
      <c r="L204" s="250">
        <f t="shared" si="56"/>
        <v>-2624.1003092800092</v>
      </c>
      <c r="M204" s="303">
        <v>32680.135898870001</v>
      </c>
      <c r="N204" s="302">
        <v>34084.145440000008</v>
      </c>
      <c r="O204" s="252">
        <f t="shared" si="57"/>
        <v>1404.0095411300063</v>
      </c>
      <c r="P204" s="248">
        <f t="shared" si="62"/>
        <v>80972.380598150019</v>
      </c>
      <c r="Q204" s="249">
        <f t="shared" si="62"/>
        <v>79752.289830000009</v>
      </c>
      <c r="R204" s="250">
        <f t="shared" ref="R204:R264" si="65">Q204-P204</f>
        <v>-1220.0907681500103</v>
      </c>
      <c r="S204" s="303">
        <v>32371.388020419996</v>
      </c>
      <c r="T204" s="309">
        <v>29524.947360000002</v>
      </c>
      <c r="U204" s="252">
        <f>T204-S204</f>
        <v>-2846.4406604199939</v>
      </c>
      <c r="V204" s="248">
        <f>P204+S204</f>
        <v>113343.76861857001</v>
      </c>
      <c r="W204" s="249">
        <f t="shared" si="63"/>
        <v>109277.23719000001</v>
      </c>
      <c r="X204" s="250">
        <f t="shared" si="51"/>
        <v>-4066.5314285700006</v>
      </c>
      <c r="Y204" s="303">
        <v>50817.690135840021</v>
      </c>
      <c r="Z204" s="309">
        <v>47515.283459999999</v>
      </c>
      <c r="AA204" s="250">
        <f t="shared" si="59"/>
        <v>-3302.4066758400222</v>
      </c>
    </row>
    <row r="205" spans="1:29" ht="12.2" hidden="1" customHeight="1" x14ac:dyDescent="0.2">
      <c r="C205" s="245" t="s">
        <v>565</v>
      </c>
      <c r="D205" s="278" t="s">
        <v>555</v>
      </c>
      <c r="E205" s="247"/>
      <c r="F205" s="276">
        <v>0</v>
      </c>
      <c r="G205" s="251">
        <f t="shared" si="60"/>
        <v>0</v>
      </c>
      <c r="H205" s="249">
        <f t="shared" si="61"/>
        <v>0</v>
      </c>
      <c r="I205" s="250">
        <f t="shared" si="64"/>
        <v>0</v>
      </c>
      <c r="J205" s="333">
        <v>0</v>
      </c>
      <c r="K205" s="309">
        <v>0</v>
      </c>
      <c r="L205" s="250">
        <f t="shared" si="56"/>
        <v>0</v>
      </c>
      <c r="M205" s="303">
        <v>0</v>
      </c>
      <c r="N205" s="302">
        <v>0</v>
      </c>
      <c r="O205" s="252">
        <f t="shared" si="57"/>
        <v>0</v>
      </c>
      <c r="P205" s="248">
        <f t="shared" si="62"/>
        <v>0</v>
      </c>
      <c r="Q205" s="249">
        <f t="shared" si="62"/>
        <v>0</v>
      </c>
      <c r="R205" s="250">
        <f t="shared" si="65"/>
        <v>0</v>
      </c>
      <c r="S205" s="303">
        <v>0</v>
      </c>
      <c r="T205" s="302">
        <v>0</v>
      </c>
      <c r="U205" s="252">
        <f t="shared" si="58"/>
        <v>0</v>
      </c>
      <c r="V205" s="248">
        <f t="shared" si="63"/>
        <v>0</v>
      </c>
      <c r="W205" s="249">
        <f t="shared" si="63"/>
        <v>0</v>
      </c>
      <c r="X205" s="250">
        <f t="shared" ref="X205:X264" si="66">W205-V205</f>
        <v>0</v>
      </c>
      <c r="Y205" s="303">
        <v>0</v>
      </c>
      <c r="Z205" s="302"/>
      <c r="AA205" s="250">
        <f t="shared" si="59"/>
        <v>0</v>
      </c>
    </row>
    <row r="206" spans="1:29" ht="12.2" customHeight="1" x14ac:dyDescent="0.2">
      <c r="C206" s="245" t="s">
        <v>566</v>
      </c>
      <c r="D206" s="316" t="s">
        <v>567</v>
      </c>
      <c r="E206" s="247"/>
      <c r="F206" s="276">
        <v>37314.03705757</v>
      </c>
      <c r="G206" s="251">
        <f t="shared" si="60"/>
        <v>37314.03705757</v>
      </c>
      <c r="H206" s="249">
        <f t="shared" si="61"/>
        <v>28699.953120000002</v>
      </c>
      <c r="I206" s="250">
        <f t="shared" si="64"/>
        <v>-8614.0839375699979</v>
      </c>
      <c r="J206" s="333">
        <v>10510.176351099999</v>
      </c>
      <c r="K206" s="309">
        <v>8688.5723800000014</v>
      </c>
      <c r="L206" s="250">
        <f t="shared" si="56"/>
        <v>-1821.6039710999976</v>
      </c>
      <c r="M206" s="303">
        <v>8444.0329685300003</v>
      </c>
      <c r="N206" s="302">
        <v>6436.49593</v>
      </c>
      <c r="O206" s="252">
        <f t="shared" si="57"/>
        <v>-2007.5370385300002</v>
      </c>
      <c r="P206" s="248">
        <f t="shared" si="62"/>
        <v>18954.209319629997</v>
      </c>
      <c r="Q206" s="249">
        <f t="shared" si="62"/>
        <v>15125.068310000002</v>
      </c>
      <c r="R206" s="250">
        <f t="shared" si="65"/>
        <v>-3829.1410096299951</v>
      </c>
      <c r="S206" s="303">
        <v>7237.3074915899988</v>
      </c>
      <c r="T206" s="309">
        <v>4938.0406199999998</v>
      </c>
      <c r="U206" s="252">
        <f t="shared" si="58"/>
        <v>-2299.266871589999</v>
      </c>
      <c r="V206" s="248">
        <f t="shared" si="63"/>
        <v>26191.516811219997</v>
      </c>
      <c r="W206" s="249">
        <f t="shared" si="63"/>
        <v>20063.108930000002</v>
      </c>
      <c r="X206" s="250">
        <f t="shared" si="66"/>
        <v>-6128.407881219995</v>
      </c>
      <c r="Y206" s="303">
        <v>11122.520246350001</v>
      </c>
      <c r="Z206" s="309">
        <v>8636.8441899999998</v>
      </c>
      <c r="AA206" s="250">
        <f t="shared" si="59"/>
        <v>-2485.6760563500011</v>
      </c>
    </row>
    <row r="207" spans="1:29" ht="12.2" hidden="1" customHeight="1" x14ac:dyDescent="0.2">
      <c r="A207" s="234"/>
      <c r="B207" s="234"/>
      <c r="C207" s="245" t="s">
        <v>568</v>
      </c>
      <c r="D207" s="278" t="s">
        <v>555</v>
      </c>
      <c r="E207" s="247"/>
      <c r="F207" s="276">
        <v>0</v>
      </c>
      <c r="G207" s="251">
        <f t="shared" si="60"/>
        <v>0</v>
      </c>
      <c r="H207" s="249">
        <f t="shared" si="61"/>
        <v>0</v>
      </c>
      <c r="I207" s="250">
        <f t="shared" si="64"/>
        <v>0</v>
      </c>
      <c r="J207" s="333">
        <v>0</v>
      </c>
      <c r="K207" s="302"/>
      <c r="L207" s="250">
        <f t="shared" si="56"/>
        <v>0</v>
      </c>
      <c r="M207" s="303">
        <v>0</v>
      </c>
      <c r="N207" s="302"/>
      <c r="O207" s="252">
        <f t="shared" si="57"/>
        <v>0</v>
      </c>
      <c r="P207" s="248">
        <f t="shared" si="62"/>
        <v>0</v>
      </c>
      <c r="Q207" s="249">
        <f t="shared" si="62"/>
        <v>0</v>
      </c>
      <c r="R207" s="250">
        <f t="shared" si="65"/>
        <v>0</v>
      </c>
      <c r="S207" s="303">
        <v>0</v>
      </c>
      <c r="T207" s="302"/>
      <c r="U207" s="252">
        <f t="shared" si="58"/>
        <v>0</v>
      </c>
      <c r="V207" s="248">
        <f t="shared" si="63"/>
        <v>0</v>
      </c>
      <c r="W207" s="249">
        <f t="shared" si="63"/>
        <v>0</v>
      </c>
      <c r="X207" s="250">
        <f t="shared" si="66"/>
        <v>0</v>
      </c>
      <c r="Y207" s="303">
        <v>0</v>
      </c>
      <c r="Z207" s="302"/>
      <c r="AA207" s="250">
        <f t="shared" si="59"/>
        <v>0</v>
      </c>
    </row>
    <row r="208" spans="1:29" ht="22.5" hidden="1" x14ac:dyDescent="0.2">
      <c r="A208" s="234"/>
      <c r="B208" s="234"/>
      <c r="C208" s="245" t="s">
        <v>569</v>
      </c>
      <c r="D208" s="341" t="s">
        <v>570</v>
      </c>
      <c r="E208" s="247"/>
      <c r="F208" s="276">
        <v>0</v>
      </c>
      <c r="G208" s="251">
        <f t="shared" si="60"/>
        <v>0</v>
      </c>
      <c r="H208" s="249">
        <f t="shared" si="61"/>
        <v>0</v>
      </c>
      <c r="I208" s="250">
        <f t="shared" si="64"/>
        <v>0</v>
      </c>
      <c r="J208" s="333">
        <v>0</v>
      </c>
      <c r="K208" s="309">
        <v>0</v>
      </c>
      <c r="L208" s="250">
        <f t="shared" si="56"/>
        <v>0</v>
      </c>
      <c r="M208" s="303">
        <v>0</v>
      </c>
      <c r="N208" s="302"/>
      <c r="O208" s="252">
        <f t="shared" si="57"/>
        <v>0</v>
      </c>
      <c r="P208" s="248">
        <f t="shared" si="62"/>
        <v>0</v>
      </c>
      <c r="Q208" s="249">
        <f t="shared" si="62"/>
        <v>0</v>
      </c>
      <c r="R208" s="250">
        <f t="shared" si="65"/>
        <v>0</v>
      </c>
      <c r="S208" s="303">
        <v>0</v>
      </c>
      <c r="T208" s="302"/>
      <c r="U208" s="252">
        <f t="shared" si="58"/>
        <v>0</v>
      </c>
      <c r="V208" s="248">
        <f t="shared" si="63"/>
        <v>0</v>
      </c>
      <c r="W208" s="249">
        <f t="shared" si="63"/>
        <v>0</v>
      </c>
      <c r="X208" s="250">
        <f t="shared" si="66"/>
        <v>0</v>
      </c>
      <c r="Y208" s="303">
        <v>0</v>
      </c>
      <c r="Z208" s="302"/>
      <c r="AA208" s="250">
        <f t="shared" si="59"/>
        <v>0</v>
      </c>
    </row>
    <row r="209" spans="1:29" ht="12.2" hidden="1" customHeight="1" x14ac:dyDescent="0.2">
      <c r="C209" s="245" t="s">
        <v>571</v>
      </c>
      <c r="D209" s="278" t="s">
        <v>555</v>
      </c>
      <c r="E209" s="247"/>
      <c r="F209" s="276">
        <v>0</v>
      </c>
      <c r="G209" s="251">
        <f t="shared" si="60"/>
        <v>0</v>
      </c>
      <c r="H209" s="249">
        <f t="shared" si="61"/>
        <v>0</v>
      </c>
      <c r="I209" s="250">
        <f t="shared" si="64"/>
        <v>0</v>
      </c>
      <c r="J209" s="333">
        <v>0</v>
      </c>
      <c r="K209" s="302"/>
      <c r="L209" s="250">
        <f t="shared" si="56"/>
        <v>0</v>
      </c>
      <c r="M209" s="303">
        <v>0</v>
      </c>
      <c r="N209" s="302"/>
      <c r="O209" s="252">
        <f t="shared" si="57"/>
        <v>0</v>
      </c>
      <c r="P209" s="248">
        <f t="shared" si="62"/>
        <v>0</v>
      </c>
      <c r="Q209" s="249">
        <f t="shared" si="62"/>
        <v>0</v>
      </c>
      <c r="R209" s="250">
        <f t="shared" si="65"/>
        <v>0</v>
      </c>
      <c r="S209" s="303">
        <v>0</v>
      </c>
      <c r="T209" s="302"/>
      <c r="U209" s="252">
        <f t="shared" si="58"/>
        <v>0</v>
      </c>
      <c r="V209" s="248">
        <f t="shared" si="63"/>
        <v>0</v>
      </c>
      <c r="W209" s="249">
        <f t="shared" si="63"/>
        <v>0</v>
      </c>
      <c r="X209" s="250">
        <f t="shared" si="66"/>
        <v>0</v>
      </c>
      <c r="Y209" s="303">
        <v>0</v>
      </c>
      <c r="Z209" s="302"/>
      <c r="AA209" s="250">
        <f t="shared" si="59"/>
        <v>0</v>
      </c>
    </row>
    <row r="210" spans="1:29" ht="12.2" hidden="1" customHeight="1" x14ac:dyDescent="0.2">
      <c r="A210" s="234"/>
      <c r="B210" s="234"/>
      <c r="C210" s="245" t="s">
        <v>572</v>
      </c>
      <c r="D210" s="316" t="s">
        <v>573</v>
      </c>
      <c r="E210" s="247"/>
      <c r="F210" s="276"/>
      <c r="G210" s="251">
        <f t="shared" si="60"/>
        <v>0</v>
      </c>
      <c r="H210" s="249">
        <f t="shared" si="61"/>
        <v>0</v>
      </c>
      <c r="I210" s="250">
        <f t="shared" si="64"/>
        <v>0</v>
      </c>
      <c r="J210" s="302"/>
      <c r="K210" s="309">
        <v>0</v>
      </c>
      <c r="L210" s="250">
        <f t="shared" si="56"/>
        <v>0</v>
      </c>
      <c r="M210" s="303"/>
      <c r="N210" s="302"/>
      <c r="O210" s="252">
        <f t="shared" si="57"/>
        <v>0</v>
      </c>
      <c r="P210" s="248">
        <f t="shared" si="62"/>
        <v>0</v>
      </c>
      <c r="Q210" s="249">
        <f t="shared" si="62"/>
        <v>0</v>
      </c>
      <c r="R210" s="250">
        <f t="shared" si="65"/>
        <v>0</v>
      </c>
      <c r="S210" s="303"/>
      <c r="T210" s="302"/>
      <c r="U210" s="252">
        <f t="shared" si="58"/>
        <v>0</v>
      </c>
      <c r="V210" s="248">
        <f t="shared" si="63"/>
        <v>0</v>
      </c>
      <c r="W210" s="249">
        <f t="shared" si="63"/>
        <v>0</v>
      </c>
      <c r="X210" s="250">
        <f t="shared" si="66"/>
        <v>0</v>
      </c>
      <c r="Y210" s="303"/>
      <c r="Z210" s="302"/>
      <c r="AA210" s="250">
        <f t="shared" si="59"/>
        <v>0</v>
      </c>
    </row>
    <row r="211" spans="1:29" ht="12.2" hidden="1" customHeight="1" x14ac:dyDescent="0.2">
      <c r="C211" s="245" t="s">
        <v>574</v>
      </c>
      <c r="D211" s="278" t="s">
        <v>555</v>
      </c>
      <c r="E211" s="247"/>
      <c r="F211" s="276"/>
      <c r="G211" s="251">
        <f t="shared" si="60"/>
        <v>0</v>
      </c>
      <c r="H211" s="249">
        <f t="shared" si="61"/>
        <v>0</v>
      </c>
      <c r="I211" s="250">
        <f t="shared" si="64"/>
        <v>0</v>
      </c>
      <c r="J211" s="302"/>
      <c r="K211" s="302"/>
      <c r="L211" s="250">
        <f t="shared" si="56"/>
        <v>0</v>
      </c>
      <c r="M211" s="303"/>
      <c r="N211" s="302"/>
      <c r="O211" s="252">
        <f t="shared" si="57"/>
        <v>0</v>
      </c>
      <c r="P211" s="248">
        <f t="shared" si="62"/>
        <v>0</v>
      </c>
      <c r="Q211" s="249">
        <f t="shared" si="62"/>
        <v>0</v>
      </c>
      <c r="R211" s="250">
        <f t="shared" si="65"/>
        <v>0</v>
      </c>
      <c r="S211" s="303"/>
      <c r="T211" s="302"/>
      <c r="U211" s="252">
        <f t="shared" si="58"/>
        <v>0</v>
      </c>
      <c r="V211" s="248">
        <f t="shared" si="63"/>
        <v>0</v>
      </c>
      <c r="W211" s="249">
        <f t="shared" si="63"/>
        <v>0</v>
      </c>
      <c r="X211" s="250">
        <f t="shared" si="66"/>
        <v>0</v>
      </c>
      <c r="Y211" s="303"/>
      <c r="Z211" s="302"/>
      <c r="AA211" s="250">
        <f t="shared" si="59"/>
        <v>0</v>
      </c>
    </row>
    <row r="212" spans="1:29" ht="12.2" hidden="1" customHeight="1" x14ac:dyDescent="0.2">
      <c r="C212" s="245" t="s">
        <v>575</v>
      </c>
      <c r="D212" s="316" t="s">
        <v>576</v>
      </c>
      <c r="E212" s="247"/>
      <c r="F212" s="276"/>
      <c r="G212" s="251">
        <f t="shared" si="60"/>
        <v>0</v>
      </c>
      <c r="H212" s="249">
        <f t="shared" si="61"/>
        <v>0</v>
      </c>
      <c r="I212" s="250">
        <f t="shared" si="64"/>
        <v>0</v>
      </c>
      <c r="J212" s="302"/>
      <c r="K212" s="302"/>
      <c r="L212" s="250">
        <f t="shared" si="56"/>
        <v>0</v>
      </c>
      <c r="M212" s="303"/>
      <c r="N212" s="302"/>
      <c r="O212" s="252">
        <f t="shared" si="57"/>
        <v>0</v>
      </c>
      <c r="P212" s="248">
        <f t="shared" si="62"/>
        <v>0</v>
      </c>
      <c r="Q212" s="249">
        <f t="shared" si="62"/>
        <v>0</v>
      </c>
      <c r="R212" s="250">
        <f t="shared" si="65"/>
        <v>0</v>
      </c>
      <c r="S212" s="303"/>
      <c r="T212" s="302"/>
      <c r="U212" s="252">
        <f t="shared" si="58"/>
        <v>0</v>
      </c>
      <c r="V212" s="248">
        <f t="shared" si="63"/>
        <v>0</v>
      </c>
      <c r="W212" s="249">
        <f t="shared" si="63"/>
        <v>0</v>
      </c>
      <c r="X212" s="250">
        <f t="shared" si="66"/>
        <v>0</v>
      </c>
      <c r="Y212" s="303"/>
      <c r="Z212" s="302"/>
      <c r="AA212" s="250">
        <f t="shared" si="59"/>
        <v>0</v>
      </c>
    </row>
    <row r="213" spans="1:29" ht="12.2" hidden="1" customHeight="1" x14ac:dyDescent="0.2">
      <c r="A213" s="234"/>
      <c r="B213" s="234"/>
      <c r="C213" s="245" t="s">
        <v>577</v>
      </c>
      <c r="D213" s="278" t="s">
        <v>555</v>
      </c>
      <c r="E213" s="247"/>
      <c r="F213" s="276"/>
      <c r="G213" s="251">
        <f t="shared" si="60"/>
        <v>0</v>
      </c>
      <c r="H213" s="249">
        <f t="shared" si="61"/>
        <v>0</v>
      </c>
      <c r="I213" s="250">
        <f t="shared" si="64"/>
        <v>0</v>
      </c>
      <c r="J213" s="302"/>
      <c r="K213" s="302"/>
      <c r="L213" s="250">
        <f t="shared" si="56"/>
        <v>0</v>
      </c>
      <c r="M213" s="303"/>
      <c r="N213" s="302"/>
      <c r="O213" s="252">
        <f t="shared" si="57"/>
        <v>0</v>
      </c>
      <c r="P213" s="248">
        <f t="shared" si="62"/>
        <v>0</v>
      </c>
      <c r="Q213" s="249">
        <f t="shared" si="62"/>
        <v>0</v>
      </c>
      <c r="R213" s="250">
        <f t="shared" si="65"/>
        <v>0</v>
      </c>
      <c r="S213" s="303"/>
      <c r="T213" s="302"/>
      <c r="U213" s="252">
        <f t="shared" si="58"/>
        <v>0</v>
      </c>
      <c r="V213" s="248">
        <f t="shared" si="63"/>
        <v>0</v>
      </c>
      <c r="W213" s="249">
        <f t="shared" si="63"/>
        <v>0</v>
      </c>
      <c r="X213" s="250">
        <f t="shared" si="66"/>
        <v>0</v>
      </c>
      <c r="Y213" s="303"/>
      <c r="Z213" s="302"/>
      <c r="AA213" s="250">
        <f t="shared" si="59"/>
        <v>0</v>
      </c>
    </row>
    <row r="214" spans="1:29" ht="12.2" hidden="1" customHeight="1" x14ac:dyDescent="0.2">
      <c r="C214" s="245" t="s">
        <v>578</v>
      </c>
      <c r="D214" s="316" t="s">
        <v>347</v>
      </c>
      <c r="E214" s="247"/>
      <c r="F214" s="276"/>
      <c r="G214" s="251">
        <f t="shared" si="60"/>
        <v>0</v>
      </c>
      <c r="H214" s="249">
        <f t="shared" si="61"/>
        <v>0</v>
      </c>
      <c r="I214" s="250">
        <f t="shared" si="64"/>
        <v>0</v>
      </c>
      <c r="J214" s="302"/>
      <c r="K214" s="302"/>
      <c r="L214" s="250">
        <f t="shared" si="56"/>
        <v>0</v>
      </c>
      <c r="M214" s="303"/>
      <c r="N214" s="302"/>
      <c r="O214" s="252">
        <f t="shared" si="57"/>
        <v>0</v>
      </c>
      <c r="P214" s="248">
        <f t="shared" si="62"/>
        <v>0</v>
      </c>
      <c r="Q214" s="249">
        <f t="shared" si="62"/>
        <v>0</v>
      </c>
      <c r="R214" s="250">
        <f t="shared" si="65"/>
        <v>0</v>
      </c>
      <c r="S214" s="303"/>
      <c r="T214" s="302"/>
      <c r="U214" s="252">
        <f t="shared" si="58"/>
        <v>0</v>
      </c>
      <c r="V214" s="248">
        <f t="shared" si="63"/>
        <v>0</v>
      </c>
      <c r="W214" s="249">
        <f t="shared" si="63"/>
        <v>0</v>
      </c>
      <c r="X214" s="250">
        <f t="shared" si="66"/>
        <v>0</v>
      </c>
      <c r="Y214" s="303"/>
      <c r="Z214" s="302"/>
      <c r="AA214" s="250">
        <f t="shared" si="59"/>
        <v>0</v>
      </c>
    </row>
    <row r="215" spans="1:29" ht="12.2" hidden="1" customHeight="1" x14ac:dyDescent="0.2">
      <c r="A215" s="234"/>
      <c r="B215" s="234"/>
      <c r="C215" s="245" t="s">
        <v>579</v>
      </c>
      <c r="D215" s="278" t="s">
        <v>555</v>
      </c>
      <c r="E215" s="247"/>
      <c r="F215" s="276"/>
      <c r="G215" s="251">
        <f t="shared" si="60"/>
        <v>0</v>
      </c>
      <c r="H215" s="249">
        <f t="shared" si="61"/>
        <v>0</v>
      </c>
      <c r="I215" s="250">
        <f t="shared" si="64"/>
        <v>0</v>
      </c>
      <c r="J215" s="302"/>
      <c r="K215" s="302"/>
      <c r="L215" s="250">
        <f t="shared" si="56"/>
        <v>0</v>
      </c>
      <c r="M215" s="303"/>
      <c r="N215" s="302"/>
      <c r="O215" s="252">
        <f t="shared" si="57"/>
        <v>0</v>
      </c>
      <c r="P215" s="248">
        <f t="shared" si="62"/>
        <v>0</v>
      </c>
      <c r="Q215" s="249">
        <f t="shared" si="62"/>
        <v>0</v>
      </c>
      <c r="R215" s="250">
        <f t="shared" si="65"/>
        <v>0</v>
      </c>
      <c r="S215" s="303"/>
      <c r="T215" s="302"/>
      <c r="U215" s="252">
        <f t="shared" si="58"/>
        <v>0</v>
      </c>
      <c r="V215" s="248">
        <f t="shared" si="63"/>
        <v>0</v>
      </c>
      <c r="W215" s="249">
        <f t="shared" si="63"/>
        <v>0</v>
      </c>
      <c r="X215" s="250">
        <f t="shared" si="66"/>
        <v>0</v>
      </c>
      <c r="Y215" s="303"/>
      <c r="Z215" s="302"/>
      <c r="AA215" s="250">
        <f t="shared" si="59"/>
        <v>0</v>
      </c>
    </row>
    <row r="216" spans="1:29" s="288" customFormat="1" ht="12.2" hidden="1" customHeight="1" x14ac:dyDescent="0.2">
      <c r="A216" s="188"/>
      <c r="B216" s="188"/>
      <c r="C216" s="279" t="s">
        <v>580</v>
      </c>
      <c r="D216" s="308" t="s">
        <v>581</v>
      </c>
      <c r="E216" s="281"/>
      <c r="F216" s="282"/>
      <c r="G216" s="251">
        <f t="shared" si="60"/>
        <v>0</v>
      </c>
      <c r="H216" s="249">
        <f t="shared" si="61"/>
        <v>0</v>
      </c>
      <c r="I216" s="250">
        <f t="shared" si="64"/>
        <v>0</v>
      </c>
      <c r="J216" s="309"/>
      <c r="K216" s="309"/>
      <c r="L216" s="250">
        <f t="shared" si="56"/>
        <v>0</v>
      </c>
      <c r="M216" s="310"/>
      <c r="N216" s="309"/>
      <c r="O216" s="252">
        <f t="shared" si="57"/>
        <v>0</v>
      </c>
      <c r="P216" s="248">
        <f t="shared" si="62"/>
        <v>0</v>
      </c>
      <c r="Q216" s="249">
        <f t="shared" si="62"/>
        <v>0</v>
      </c>
      <c r="R216" s="250">
        <f t="shared" si="65"/>
        <v>0</v>
      </c>
      <c r="S216" s="310"/>
      <c r="T216" s="309"/>
      <c r="U216" s="252">
        <f t="shared" si="58"/>
        <v>0</v>
      </c>
      <c r="V216" s="248">
        <f t="shared" si="63"/>
        <v>0</v>
      </c>
      <c r="W216" s="249">
        <f t="shared" si="63"/>
        <v>0</v>
      </c>
      <c r="X216" s="250">
        <f t="shared" si="66"/>
        <v>0</v>
      </c>
      <c r="Y216" s="310"/>
      <c r="Z216" s="309"/>
      <c r="AA216" s="250">
        <f t="shared" si="59"/>
        <v>0</v>
      </c>
      <c r="AC216" s="195"/>
    </row>
    <row r="217" spans="1:29" ht="12.2" hidden="1" customHeight="1" x14ac:dyDescent="0.2">
      <c r="C217" s="245" t="s">
        <v>582</v>
      </c>
      <c r="D217" s="301" t="s">
        <v>583</v>
      </c>
      <c r="E217" s="247"/>
      <c r="F217" s="276"/>
      <c r="G217" s="251">
        <f t="shared" si="60"/>
        <v>0</v>
      </c>
      <c r="H217" s="249">
        <f t="shared" si="61"/>
        <v>0</v>
      </c>
      <c r="I217" s="250">
        <f t="shared" si="64"/>
        <v>0</v>
      </c>
      <c r="J217" s="302"/>
      <c r="K217" s="302"/>
      <c r="L217" s="250">
        <f t="shared" si="56"/>
        <v>0</v>
      </c>
      <c r="M217" s="303"/>
      <c r="N217" s="302"/>
      <c r="O217" s="252">
        <f t="shared" si="57"/>
        <v>0</v>
      </c>
      <c r="P217" s="248">
        <f t="shared" si="62"/>
        <v>0</v>
      </c>
      <c r="Q217" s="249">
        <f t="shared" si="62"/>
        <v>0</v>
      </c>
      <c r="R217" s="250">
        <f t="shared" si="65"/>
        <v>0</v>
      </c>
      <c r="S217" s="303"/>
      <c r="T217" s="302"/>
      <c r="U217" s="252">
        <f t="shared" si="58"/>
        <v>0</v>
      </c>
      <c r="V217" s="248">
        <f t="shared" si="63"/>
        <v>0</v>
      </c>
      <c r="W217" s="249">
        <f t="shared" si="63"/>
        <v>0</v>
      </c>
      <c r="X217" s="250">
        <f t="shared" si="66"/>
        <v>0</v>
      </c>
      <c r="Y217" s="303"/>
      <c r="Z217" s="302"/>
      <c r="AA217" s="250">
        <f t="shared" si="59"/>
        <v>0</v>
      </c>
    </row>
    <row r="218" spans="1:29" ht="12.2" hidden="1" customHeight="1" x14ac:dyDescent="0.2">
      <c r="A218" s="234"/>
      <c r="B218" s="234"/>
      <c r="C218" s="245" t="s">
        <v>584</v>
      </c>
      <c r="D218" s="301" t="s">
        <v>585</v>
      </c>
      <c r="E218" s="247"/>
      <c r="F218" s="276"/>
      <c r="G218" s="251">
        <f t="shared" si="60"/>
        <v>0</v>
      </c>
      <c r="H218" s="249">
        <f t="shared" si="61"/>
        <v>0</v>
      </c>
      <c r="I218" s="250">
        <f t="shared" si="64"/>
        <v>0</v>
      </c>
      <c r="J218" s="302"/>
      <c r="K218" s="302"/>
      <c r="L218" s="250">
        <f t="shared" si="56"/>
        <v>0</v>
      </c>
      <c r="M218" s="303"/>
      <c r="N218" s="302"/>
      <c r="O218" s="252">
        <f t="shared" si="57"/>
        <v>0</v>
      </c>
      <c r="P218" s="248">
        <f t="shared" si="62"/>
        <v>0</v>
      </c>
      <c r="Q218" s="249">
        <f t="shared" si="62"/>
        <v>0</v>
      </c>
      <c r="R218" s="250">
        <f t="shared" si="65"/>
        <v>0</v>
      </c>
      <c r="S218" s="303"/>
      <c r="T218" s="302"/>
      <c r="U218" s="252">
        <f t="shared" si="58"/>
        <v>0</v>
      </c>
      <c r="V218" s="248">
        <f t="shared" si="63"/>
        <v>0</v>
      </c>
      <c r="W218" s="249">
        <f t="shared" si="63"/>
        <v>0</v>
      </c>
      <c r="X218" s="250">
        <f t="shared" si="66"/>
        <v>0</v>
      </c>
      <c r="Y218" s="303"/>
      <c r="Z218" s="302"/>
      <c r="AA218" s="250">
        <f t="shared" si="59"/>
        <v>0</v>
      </c>
    </row>
    <row r="219" spans="1:29" s="265" customFormat="1" x14ac:dyDescent="0.2">
      <c r="A219" s="188"/>
      <c r="B219" s="188"/>
      <c r="C219" s="255" t="s">
        <v>586</v>
      </c>
      <c r="D219" s="256" t="s">
        <v>587</v>
      </c>
      <c r="E219" s="257"/>
      <c r="F219" s="258">
        <f>F220+F223+F224+F230+F231+F235+F236+F239+F240</f>
        <v>225831.90081866394</v>
      </c>
      <c r="G219" s="261">
        <f t="shared" si="60"/>
        <v>220598.2</v>
      </c>
      <c r="H219" s="259">
        <f t="shared" si="61"/>
        <v>224875.37565999996</v>
      </c>
      <c r="I219" s="260">
        <f t="shared" si="64"/>
        <v>4277.1756599999499</v>
      </c>
      <c r="J219" s="259">
        <f>J220+J223+J224+J230+J231+J235+J236+J239+J240</f>
        <v>62594</v>
      </c>
      <c r="K219" s="259">
        <f>K220+K223+K224+K230+K231+K235+K236+K239+K240</f>
        <v>64508.294929999996</v>
      </c>
      <c r="L219" s="260">
        <f>K219-J219</f>
        <v>1914.2949299999964</v>
      </c>
      <c r="M219" s="261">
        <f>M220+M223+M224+M230+M231+M235+M236+M239+M240</f>
        <v>48695.8</v>
      </c>
      <c r="N219" s="259">
        <f>N220+N223+N224+N230+N231+N235+N236+N239+N240</f>
        <v>54436.076019999993</v>
      </c>
      <c r="O219" s="262">
        <f>N219-M219</f>
        <v>5740.2760199999902</v>
      </c>
      <c r="P219" s="258">
        <f t="shared" ref="P219:Q280" si="67">J219+M219</f>
        <v>111289.8</v>
      </c>
      <c r="Q219" s="259">
        <f t="shared" si="67"/>
        <v>118944.37094999998</v>
      </c>
      <c r="R219" s="260">
        <f t="shared" si="65"/>
        <v>7654.5709499999793</v>
      </c>
      <c r="S219" s="261">
        <f>S220+S223+S224+S230+S231+S235+S236+S239+S240</f>
        <v>45403.4</v>
      </c>
      <c r="T219" s="259">
        <f>T220+T223+T224+T230+T231+T235+T236+T239+T240</f>
        <v>42790.941599999998</v>
      </c>
      <c r="U219" s="262">
        <f>T219-S219</f>
        <v>-2612.4584000000032</v>
      </c>
      <c r="V219" s="258">
        <f t="shared" ref="V219:W280" si="68">P219+S219</f>
        <v>156693.20000000001</v>
      </c>
      <c r="W219" s="259">
        <f t="shared" si="68"/>
        <v>161735.31254999997</v>
      </c>
      <c r="X219" s="260">
        <f t="shared" si="66"/>
        <v>5042.1125499999616</v>
      </c>
      <c r="Y219" s="261">
        <f>Y220+Y223+Y224+Y230+Y231+Y235+Y236+Y239+Y240</f>
        <v>63905</v>
      </c>
      <c r="Z219" s="259">
        <f>Z220+Z223+Z224+Z230+Z231+Z235+Z236+Z239+Z240</f>
        <v>63140.063110000003</v>
      </c>
      <c r="AA219" s="260">
        <f>Z219-Y219</f>
        <v>-764.93688999999722</v>
      </c>
      <c r="AC219" s="244"/>
    </row>
    <row r="220" spans="1:29" ht="12.2" customHeight="1" x14ac:dyDescent="0.2">
      <c r="C220" s="245" t="s">
        <v>588</v>
      </c>
      <c r="D220" s="301" t="s">
        <v>589</v>
      </c>
      <c r="E220" s="247"/>
      <c r="F220" s="276">
        <f>F221</f>
        <v>225831.90081866394</v>
      </c>
      <c r="G220" s="251">
        <f t="shared" si="60"/>
        <v>220598.2</v>
      </c>
      <c r="H220" s="249">
        <f t="shared" si="61"/>
        <v>224875.37565999996</v>
      </c>
      <c r="I220" s="250">
        <f t="shared" si="64"/>
        <v>4277.1756599999499</v>
      </c>
      <c r="J220" s="249">
        <f>J221+J222</f>
        <v>62594</v>
      </c>
      <c r="K220" s="249">
        <f>K221+K222</f>
        <v>64508.294929999996</v>
      </c>
      <c r="L220" s="250">
        <f t="shared" ref="L220:L247" si="69">K220-J220</f>
        <v>1914.2949299999964</v>
      </c>
      <c r="M220" s="251">
        <f>M221+M222</f>
        <v>48695.8</v>
      </c>
      <c r="N220" s="249">
        <f>N221+N222</f>
        <v>54436.076019999993</v>
      </c>
      <c r="O220" s="252">
        <f t="shared" ref="O220:O247" si="70">N220-M220</f>
        <v>5740.2760199999902</v>
      </c>
      <c r="P220" s="248">
        <f t="shared" si="67"/>
        <v>111289.8</v>
      </c>
      <c r="Q220" s="249">
        <f t="shared" si="67"/>
        <v>118944.37094999998</v>
      </c>
      <c r="R220" s="250">
        <f t="shared" si="65"/>
        <v>7654.5709499999793</v>
      </c>
      <c r="S220" s="251">
        <f>S221+S222</f>
        <v>45403.4</v>
      </c>
      <c r="T220" s="249">
        <f>T221+T222</f>
        <v>42790.941599999998</v>
      </c>
      <c r="U220" s="252">
        <f t="shared" ref="U220:U247" si="71">T220-S220</f>
        <v>-2612.4584000000032</v>
      </c>
      <c r="V220" s="248">
        <f t="shared" si="68"/>
        <v>156693.20000000001</v>
      </c>
      <c r="W220" s="249">
        <f t="shared" si="68"/>
        <v>161735.31254999997</v>
      </c>
      <c r="X220" s="250">
        <f t="shared" si="66"/>
        <v>5042.1125499999616</v>
      </c>
      <c r="Y220" s="251">
        <f>Y221+Y222</f>
        <v>63905</v>
      </c>
      <c r="Z220" s="249">
        <f>Z221+Z222</f>
        <v>63140.063110000003</v>
      </c>
      <c r="AA220" s="250">
        <f t="shared" ref="AA220:AA247" si="72">Z220-Y220</f>
        <v>-764.93688999999722</v>
      </c>
    </row>
    <row r="221" spans="1:29" ht="12.2" customHeight="1" x14ac:dyDescent="0.2">
      <c r="C221" s="245" t="s">
        <v>590</v>
      </c>
      <c r="D221" s="275" t="s">
        <v>218</v>
      </c>
      <c r="E221" s="247"/>
      <c r="F221" s="276">
        <v>225831.90081866394</v>
      </c>
      <c r="G221" s="251">
        <f t="shared" si="60"/>
        <v>220598.2</v>
      </c>
      <c r="H221" s="249">
        <f t="shared" si="61"/>
        <v>224875.37565999996</v>
      </c>
      <c r="I221" s="250">
        <f t="shared" si="64"/>
        <v>4277.1756599999499</v>
      </c>
      <c r="J221" s="302">
        <v>62594</v>
      </c>
      <c r="K221" s="309">
        <v>64508.294929999996</v>
      </c>
      <c r="L221" s="250">
        <f t="shared" si="69"/>
        <v>1914.2949299999964</v>
      </c>
      <c r="M221" s="303">
        <v>48695.8</v>
      </c>
      <c r="N221" s="302">
        <v>54436.076019999993</v>
      </c>
      <c r="O221" s="252">
        <f t="shared" si="70"/>
        <v>5740.2760199999902</v>
      </c>
      <c r="P221" s="248">
        <f t="shared" si="67"/>
        <v>111289.8</v>
      </c>
      <c r="Q221" s="249">
        <f t="shared" si="67"/>
        <v>118944.37094999998</v>
      </c>
      <c r="R221" s="250">
        <f t="shared" si="65"/>
        <v>7654.5709499999793</v>
      </c>
      <c r="S221" s="303">
        <v>45403.4</v>
      </c>
      <c r="T221" s="309">
        <v>42790.941599999998</v>
      </c>
      <c r="U221" s="252">
        <f t="shared" si="71"/>
        <v>-2612.4584000000032</v>
      </c>
      <c r="V221" s="248">
        <f t="shared" si="68"/>
        <v>156693.20000000001</v>
      </c>
      <c r="W221" s="249">
        <f t="shared" si="68"/>
        <v>161735.31254999997</v>
      </c>
      <c r="X221" s="250">
        <f t="shared" si="66"/>
        <v>5042.1125499999616</v>
      </c>
      <c r="Y221" s="303">
        <v>63905</v>
      </c>
      <c r="Z221" s="309">
        <v>63140.063110000003</v>
      </c>
      <c r="AA221" s="250">
        <f t="shared" si="72"/>
        <v>-764.93688999999722</v>
      </c>
    </row>
    <row r="222" spans="1:29" ht="12.2" hidden="1" customHeight="1" x14ac:dyDescent="0.2">
      <c r="C222" s="245" t="s">
        <v>591</v>
      </c>
      <c r="D222" s="275" t="s">
        <v>220</v>
      </c>
      <c r="E222" s="247"/>
      <c r="F222" s="276"/>
      <c r="G222" s="251">
        <f t="shared" si="60"/>
        <v>0</v>
      </c>
      <c r="H222" s="249">
        <f t="shared" si="61"/>
        <v>0</v>
      </c>
      <c r="I222" s="250">
        <f t="shared" si="64"/>
        <v>0</v>
      </c>
      <c r="J222" s="302"/>
      <c r="K222" s="302"/>
      <c r="L222" s="250">
        <f t="shared" si="69"/>
        <v>0</v>
      </c>
      <c r="M222" s="303"/>
      <c r="N222" s="302"/>
      <c r="O222" s="252">
        <f t="shared" si="70"/>
        <v>0</v>
      </c>
      <c r="P222" s="248">
        <f t="shared" si="67"/>
        <v>0</v>
      </c>
      <c r="Q222" s="249">
        <f t="shared" si="67"/>
        <v>0</v>
      </c>
      <c r="R222" s="250">
        <f t="shared" si="65"/>
        <v>0</v>
      </c>
      <c r="S222" s="303"/>
      <c r="T222" s="302"/>
      <c r="U222" s="252">
        <f t="shared" si="71"/>
        <v>0</v>
      </c>
      <c r="V222" s="248">
        <f t="shared" si="68"/>
        <v>0</v>
      </c>
      <c r="W222" s="249">
        <f t="shared" si="68"/>
        <v>0</v>
      </c>
      <c r="X222" s="250">
        <f t="shared" si="66"/>
        <v>0</v>
      </c>
      <c r="Y222" s="303"/>
      <c r="Z222" s="302"/>
      <c r="AA222" s="250">
        <f t="shared" si="72"/>
        <v>0</v>
      </c>
    </row>
    <row r="223" spans="1:29" s="288" customFormat="1" ht="12.2" hidden="1" customHeight="1" collapsed="1" x14ac:dyDescent="0.2">
      <c r="A223" s="188"/>
      <c r="B223" s="188"/>
      <c r="C223" s="279" t="s">
        <v>592</v>
      </c>
      <c r="D223" s="308" t="s">
        <v>593</v>
      </c>
      <c r="E223" s="281"/>
      <c r="F223" s="282"/>
      <c r="G223" s="284">
        <f t="shared" si="60"/>
        <v>0</v>
      </c>
      <c r="H223" s="285">
        <f t="shared" si="61"/>
        <v>0</v>
      </c>
      <c r="I223" s="283">
        <f t="shared" si="64"/>
        <v>0</v>
      </c>
      <c r="J223" s="309"/>
      <c r="K223" s="309"/>
      <c r="L223" s="283">
        <f t="shared" si="69"/>
        <v>0</v>
      </c>
      <c r="M223" s="310"/>
      <c r="N223" s="309"/>
      <c r="O223" s="286">
        <f t="shared" si="70"/>
        <v>0</v>
      </c>
      <c r="P223" s="287">
        <f t="shared" si="67"/>
        <v>0</v>
      </c>
      <c r="Q223" s="285">
        <f t="shared" si="67"/>
        <v>0</v>
      </c>
      <c r="R223" s="283">
        <f t="shared" si="65"/>
        <v>0</v>
      </c>
      <c r="S223" s="310"/>
      <c r="T223" s="309"/>
      <c r="U223" s="286">
        <f t="shared" si="71"/>
        <v>0</v>
      </c>
      <c r="V223" s="287">
        <f t="shared" si="68"/>
        <v>0</v>
      </c>
      <c r="W223" s="285">
        <f t="shared" si="68"/>
        <v>0</v>
      </c>
      <c r="X223" s="283">
        <f t="shared" si="66"/>
        <v>0</v>
      </c>
      <c r="Y223" s="310"/>
      <c r="Z223" s="309"/>
      <c r="AA223" s="283">
        <f t="shared" si="72"/>
        <v>0</v>
      </c>
      <c r="AC223" s="195"/>
    </row>
    <row r="224" spans="1:29" ht="21.75" hidden="1" customHeight="1" x14ac:dyDescent="0.2">
      <c r="C224" s="245" t="s">
        <v>594</v>
      </c>
      <c r="D224" s="342" t="s">
        <v>595</v>
      </c>
      <c r="E224" s="247"/>
      <c r="F224" s="276"/>
      <c r="G224" s="251">
        <f t="shared" si="60"/>
        <v>0</v>
      </c>
      <c r="H224" s="249">
        <f t="shared" si="61"/>
        <v>0</v>
      </c>
      <c r="I224" s="250">
        <f t="shared" si="64"/>
        <v>0</v>
      </c>
      <c r="J224" s="249">
        <f>J225+J226+J229+J227+J228</f>
        <v>0</v>
      </c>
      <c r="K224" s="249">
        <f>K225+K226+K229+K227+K228</f>
        <v>0</v>
      </c>
      <c r="L224" s="250">
        <f t="shared" si="69"/>
        <v>0</v>
      </c>
      <c r="M224" s="249">
        <f>M225+M226+M229+M227+M228</f>
        <v>0</v>
      </c>
      <c r="N224" s="249">
        <f>N225+N226+N229+N227+N228</f>
        <v>0</v>
      </c>
      <c r="O224" s="252">
        <f t="shared" si="70"/>
        <v>0</v>
      </c>
      <c r="P224" s="248">
        <f t="shared" si="67"/>
        <v>0</v>
      </c>
      <c r="Q224" s="249">
        <f t="shared" si="67"/>
        <v>0</v>
      </c>
      <c r="R224" s="250">
        <f t="shared" si="65"/>
        <v>0</v>
      </c>
      <c r="S224" s="249">
        <f>S225+S226+S229+S227+S228</f>
        <v>0</v>
      </c>
      <c r="T224" s="249">
        <f>T225+T226+T229+T227+T228</f>
        <v>0</v>
      </c>
      <c r="U224" s="252">
        <f t="shared" si="71"/>
        <v>0</v>
      </c>
      <c r="V224" s="248">
        <f t="shared" si="68"/>
        <v>0</v>
      </c>
      <c r="W224" s="249">
        <f t="shared" si="68"/>
        <v>0</v>
      </c>
      <c r="X224" s="250">
        <f t="shared" si="66"/>
        <v>0</v>
      </c>
      <c r="Y224" s="249">
        <f>Y225+Y226+Y229+Y227+Y228</f>
        <v>0</v>
      </c>
      <c r="Z224" s="249">
        <f>Z225+Z226+Z229+Z227+Z228</f>
        <v>0</v>
      </c>
      <c r="AA224" s="250">
        <f>Z224-Y224</f>
        <v>0</v>
      </c>
    </row>
    <row r="225" spans="1:29" ht="12.2" hidden="1" customHeight="1" x14ac:dyDescent="0.2">
      <c r="C225" s="245" t="s">
        <v>596</v>
      </c>
      <c r="D225" s="275" t="s">
        <v>337</v>
      </c>
      <c r="E225" s="247"/>
      <c r="F225" s="276"/>
      <c r="G225" s="251">
        <f t="shared" si="60"/>
        <v>0</v>
      </c>
      <c r="H225" s="249">
        <f t="shared" si="61"/>
        <v>0</v>
      </c>
      <c r="I225" s="250">
        <f t="shared" si="64"/>
        <v>0</v>
      </c>
      <c r="J225" s="249">
        <v>0</v>
      </c>
      <c r="K225" s="249">
        <v>0</v>
      </c>
      <c r="L225" s="250">
        <f t="shared" si="69"/>
        <v>0</v>
      </c>
      <c r="M225" s="249">
        <v>0</v>
      </c>
      <c r="N225" s="249">
        <v>0</v>
      </c>
      <c r="O225" s="252">
        <f t="shared" si="70"/>
        <v>0</v>
      </c>
      <c r="P225" s="248">
        <f t="shared" si="67"/>
        <v>0</v>
      </c>
      <c r="Q225" s="249">
        <f t="shared" si="67"/>
        <v>0</v>
      </c>
      <c r="R225" s="250">
        <f t="shared" si="65"/>
        <v>0</v>
      </c>
      <c r="S225" s="249">
        <v>0</v>
      </c>
      <c r="T225" s="249">
        <v>0</v>
      </c>
      <c r="U225" s="252">
        <f t="shared" si="71"/>
        <v>0</v>
      </c>
      <c r="V225" s="248">
        <f t="shared" si="68"/>
        <v>0</v>
      </c>
      <c r="W225" s="249">
        <f t="shared" si="68"/>
        <v>0</v>
      </c>
      <c r="X225" s="250">
        <f t="shared" si="66"/>
        <v>0</v>
      </c>
      <c r="Y225" s="249">
        <v>0</v>
      </c>
      <c r="Z225" s="249">
        <v>0</v>
      </c>
      <c r="AA225" s="250">
        <f t="shared" si="72"/>
        <v>0</v>
      </c>
      <c r="AB225" s="277" t="s">
        <v>214</v>
      </c>
    </row>
    <row r="226" spans="1:29" ht="12.2" hidden="1" customHeight="1" x14ac:dyDescent="0.2">
      <c r="C226" s="343" t="s">
        <v>597</v>
      </c>
      <c r="D226" s="275" t="s">
        <v>339</v>
      </c>
      <c r="E226" s="247"/>
      <c r="F226" s="276"/>
      <c r="G226" s="251">
        <f t="shared" si="60"/>
        <v>0</v>
      </c>
      <c r="H226" s="249">
        <f t="shared" si="61"/>
        <v>0</v>
      </c>
      <c r="I226" s="250">
        <f t="shared" si="64"/>
        <v>0</v>
      </c>
      <c r="J226" s="249">
        <v>0</v>
      </c>
      <c r="K226" s="249">
        <v>0</v>
      </c>
      <c r="L226" s="250">
        <f t="shared" si="69"/>
        <v>0</v>
      </c>
      <c r="M226" s="249">
        <v>0</v>
      </c>
      <c r="N226" s="249">
        <v>0</v>
      </c>
      <c r="O226" s="252">
        <f t="shared" si="70"/>
        <v>0</v>
      </c>
      <c r="P226" s="248">
        <f t="shared" si="67"/>
        <v>0</v>
      </c>
      <c r="Q226" s="249">
        <f t="shared" si="67"/>
        <v>0</v>
      </c>
      <c r="R226" s="250">
        <f t="shared" si="65"/>
        <v>0</v>
      </c>
      <c r="S226" s="249">
        <v>0</v>
      </c>
      <c r="T226" s="249">
        <v>0</v>
      </c>
      <c r="U226" s="252">
        <f t="shared" si="71"/>
        <v>0</v>
      </c>
      <c r="V226" s="248">
        <f t="shared" si="68"/>
        <v>0</v>
      </c>
      <c r="W226" s="249">
        <f t="shared" si="68"/>
        <v>0</v>
      </c>
      <c r="X226" s="250">
        <f t="shared" si="66"/>
        <v>0</v>
      </c>
      <c r="Y226" s="249">
        <v>0</v>
      </c>
      <c r="Z226" s="249">
        <v>0</v>
      </c>
      <c r="AA226" s="250">
        <f t="shared" si="72"/>
        <v>0</v>
      </c>
      <c r="AB226" s="277" t="s">
        <v>214</v>
      </c>
    </row>
    <row r="227" spans="1:29" ht="12.2" hidden="1" customHeight="1" x14ac:dyDescent="0.2">
      <c r="C227" s="343" t="s">
        <v>598</v>
      </c>
      <c r="D227" s="275" t="s">
        <v>341</v>
      </c>
      <c r="E227" s="247"/>
      <c r="F227" s="276"/>
      <c r="G227" s="251">
        <f t="shared" si="60"/>
        <v>0</v>
      </c>
      <c r="H227" s="249">
        <f t="shared" si="61"/>
        <v>0</v>
      </c>
      <c r="I227" s="250">
        <f>H227-G227</f>
        <v>0</v>
      </c>
      <c r="J227" s="249">
        <v>0</v>
      </c>
      <c r="K227" s="249">
        <v>0</v>
      </c>
      <c r="L227" s="250">
        <f t="shared" si="69"/>
        <v>0</v>
      </c>
      <c r="M227" s="249">
        <v>0</v>
      </c>
      <c r="N227" s="249">
        <v>0</v>
      </c>
      <c r="O227" s="252">
        <f t="shared" si="70"/>
        <v>0</v>
      </c>
      <c r="P227" s="248">
        <f t="shared" si="67"/>
        <v>0</v>
      </c>
      <c r="Q227" s="249">
        <f t="shared" si="67"/>
        <v>0</v>
      </c>
      <c r="R227" s="250">
        <f>Q227-P227</f>
        <v>0</v>
      </c>
      <c r="S227" s="249">
        <v>0</v>
      </c>
      <c r="T227" s="249">
        <v>0</v>
      </c>
      <c r="U227" s="252">
        <f t="shared" si="71"/>
        <v>0</v>
      </c>
      <c r="V227" s="248">
        <f>P227+S227</f>
        <v>0</v>
      </c>
      <c r="W227" s="249">
        <f>Q227+T227</f>
        <v>0</v>
      </c>
      <c r="X227" s="250">
        <f>W227-V227</f>
        <v>0</v>
      </c>
      <c r="Y227" s="249">
        <v>0</v>
      </c>
      <c r="Z227" s="249">
        <v>0</v>
      </c>
      <c r="AA227" s="250">
        <f t="shared" si="72"/>
        <v>0</v>
      </c>
      <c r="AB227" s="277" t="s">
        <v>214</v>
      </c>
    </row>
    <row r="228" spans="1:29" ht="12.2" hidden="1" customHeight="1" x14ac:dyDescent="0.2">
      <c r="C228" s="343" t="s">
        <v>599</v>
      </c>
      <c r="D228" s="275" t="s">
        <v>343</v>
      </c>
      <c r="E228" s="247"/>
      <c r="F228" s="276"/>
      <c r="G228" s="251">
        <f t="shared" si="60"/>
        <v>0</v>
      </c>
      <c r="H228" s="249">
        <f t="shared" si="61"/>
        <v>0</v>
      </c>
      <c r="I228" s="250">
        <f>H228-G228</f>
        <v>0</v>
      </c>
      <c r="J228" s="249">
        <v>0</v>
      </c>
      <c r="K228" s="249">
        <v>0</v>
      </c>
      <c r="L228" s="250">
        <f t="shared" si="69"/>
        <v>0</v>
      </c>
      <c r="M228" s="249">
        <v>0</v>
      </c>
      <c r="N228" s="249">
        <v>0</v>
      </c>
      <c r="O228" s="252">
        <f t="shared" si="70"/>
        <v>0</v>
      </c>
      <c r="P228" s="248">
        <f t="shared" si="67"/>
        <v>0</v>
      </c>
      <c r="Q228" s="249">
        <f t="shared" si="67"/>
        <v>0</v>
      </c>
      <c r="R228" s="250">
        <f>Q228-P228</f>
        <v>0</v>
      </c>
      <c r="S228" s="249">
        <v>0</v>
      </c>
      <c r="T228" s="249">
        <v>0</v>
      </c>
      <c r="U228" s="252">
        <f t="shared" si="71"/>
        <v>0</v>
      </c>
      <c r="V228" s="248">
        <f>P228+S228</f>
        <v>0</v>
      </c>
      <c r="W228" s="249">
        <f>Q228+T228</f>
        <v>0</v>
      </c>
      <c r="X228" s="250">
        <f>W228-V228</f>
        <v>0</v>
      </c>
      <c r="Y228" s="249">
        <v>0</v>
      </c>
      <c r="Z228" s="249">
        <v>0</v>
      </c>
      <c r="AA228" s="250">
        <f t="shared" si="72"/>
        <v>0</v>
      </c>
      <c r="AB228" s="277" t="s">
        <v>214</v>
      </c>
    </row>
    <row r="229" spans="1:29" ht="12.2" hidden="1" customHeight="1" x14ac:dyDescent="0.2">
      <c r="C229" s="343" t="s">
        <v>600</v>
      </c>
      <c r="D229" s="275" t="s">
        <v>347</v>
      </c>
      <c r="E229" s="247"/>
      <c r="F229" s="276"/>
      <c r="G229" s="251">
        <f t="shared" si="60"/>
        <v>0</v>
      </c>
      <c r="H229" s="249">
        <f t="shared" si="61"/>
        <v>0</v>
      </c>
      <c r="I229" s="250">
        <f>H229-G229</f>
        <v>0</v>
      </c>
      <c r="J229" s="249">
        <v>0</v>
      </c>
      <c r="K229" s="249">
        <v>0</v>
      </c>
      <c r="L229" s="250">
        <f t="shared" si="69"/>
        <v>0</v>
      </c>
      <c r="M229" s="249">
        <v>0</v>
      </c>
      <c r="N229" s="249">
        <v>0</v>
      </c>
      <c r="O229" s="252">
        <f t="shared" si="70"/>
        <v>0</v>
      </c>
      <c r="P229" s="248">
        <f t="shared" si="67"/>
        <v>0</v>
      </c>
      <c r="Q229" s="249">
        <f t="shared" si="67"/>
        <v>0</v>
      </c>
      <c r="R229" s="250">
        <f>Q229-P229</f>
        <v>0</v>
      </c>
      <c r="S229" s="249">
        <v>0</v>
      </c>
      <c r="T229" s="249">
        <v>0</v>
      </c>
      <c r="U229" s="252">
        <f t="shared" si="71"/>
        <v>0</v>
      </c>
      <c r="V229" s="248">
        <f t="shared" si="68"/>
        <v>0</v>
      </c>
      <c r="W229" s="249">
        <f t="shared" si="68"/>
        <v>0</v>
      </c>
      <c r="X229" s="250">
        <f t="shared" si="66"/>
        <v>0</v>
      </c>
      <c r="Y229" s="249">
        <v>0</v>
      </c>
      <c r="Z229" s="249">
        <v>0</v>
      </c>
      <c r="AA229" s="250">
        <f t="shared" si="72"/>
        <v>0</v>
      </c>
      <c r="AB229" s="277" t="s">
        <v>214</v>
      </c>
    </row>
    <row r="230" spans="1:29" s="288" customFormat="1" ht="12.2" hidden="1" customHeight="1" x14ac:dyDescent="0.2">
      <c r="A230" s="188"/>
      <c r="B230" s="188"/>
      <c r="C230" s="344" t="s">
        <v>601</v>
      </c>
      <c r="D230" s="308" t="s">
        <v>602</v>
      </c>
      <c r="E230" s="281"/>
      <c r="F230" s="282"/>
      <c r="G230" s="284">
        <f t="shared" si="60"/>
        <v>0</v>
      </c>
      <c r="H230" s="285">
        <f t="shared" si="61"/>
        <v>0</v>
      </c>
      <c r="I230" s="283">
        <f t="shared" si="64"/>
        <v>0</v>
      </c>
      <c r="J230" s="309"/>
      <c r="K230" s="309"/>
      <c r="L230" s="283">
        <f t="shared" si="69"/>
        <v>0</v>
      </c>
      <c r="M230" s="310"/>
      <c r="N230" s="309"/>
      <c r="O230" s="252">
        <f t="shared" si="70"/>
        <v>0</v>
      </c>
      <c r="P230" s="248">
        <f t="shared" si="67"/>
        <v>0</v>
      </c>
      <c r="Q230" s="249">
        <f t="shared" si="67"/>
        <v>0</v>
      </c>
      <c r="R230" s="250">
        <f>Q230-P230</f>
        <v>0</v>
      </c>
      <c r="S230" s="310"/>
      <c r="T230" s="309"/>
      <c r="U230" s="286">
        <f t="shared" si="71"/>
        <v>0</v>
      </c>
      <c r="V230" s="287">
        <f t="shared" si="68"/>
        <v>0</v>
      </c>
      <c r="W230" s="285">
        <f t="shared" si="68"/>
        <v>0</v>
      </c>
      <c r="X230" s="283">
        <f t="shared" si="66"/>
        <v>0</v>
      </c>
      <c r="Y230" s="310"/>
      <c r="Z230" s="309"/>
      <c r="AA230" s="283">
        <f t="shared" si="72"/>
        <v>0</v>
      </c>
      <c r="AB230" s="277"/>
      <c r="AC230" s="195"/>
    </row>
    <row r="231" spans="1:29" ht="12.2" hidden="1" customHeight="1" x14ac:dyDescent="0.2">
      <c r="C231" s="245" t="s">
        <v>603</v>
      </c>
      <c r="D231" s="301" t="s">
        <v>604</v>
      </c>
      <c r="E231" s="247"/>
      <c r="F231" s="276"/>
      <c r="G231" s="251">
        <f t="shared" si="60"/>
        <v>0</v>
      </c>
      <c r="H231" s="249">
        <f t="shared" si="61"/>
        <v>0</v>
      </c>
      <c r="I231" s="250">
        <f t="shared" si="64"/>
        <v>0</v>
      </c>
      <c r="J231" s="249">
        <f>J232+J233+J234</f>
        <v>0</v>
      </c>
      <c r="K231" s="249">
        <f>K232+K233+K234</f>
        <v>0</v>
      </c>
      <c r="L231" s="250">
        <f t="shared" si="69"/>
        <v>0</v>
      </c>
      <c r="M231" s="251">
        <f>M232+M233+M234</f>
        <v>0</v>
      </c>
      <c r="N231" s="249">
        <f>N232+N233+N234</f>
        <v>0</v>
      </c>
      <c r="O231" s="252">
        <f t="shared" si="70"/>
        <v>0</v>
      </c>
      <c r="P231" s="248">
        <f t="shared" si="67"/>
        <v>0</v>
      </c>
      <c r="Q231" s="249">
        <f t="shared" si="67"/>
        <v>0</v>
      </c>
      <c r="R231" s="250">
        <f t="shared" si="65"/>
        <v>0</v>
      </c>
      <c r="S231" s="251">
        <f>S232+S233+S234</f>
        <v>0</v>
      </c>
      <c r="T231" s="249">
        <f>T232+T233+T234</f>
        <v>0</v>
      </c>
      <c r="U231" s="252">
        <f t="shared" si="71"/>
        <v>0</v>
      </c>
      <c r="V231" s="248">
        <f t="shared" si="68"/>
        <v>0</v>
      </c>
      <c r="W231" s="249">
        <f t="shared" si="68"/>
        <v>0</v>
      </c>
      <c r="X231" s="250">
        <f t="shared" si="66"/>
        <v>0</v>
      </c>
      <c r="Y231" s="251">
        <f>Y232+Y233+Y234</f>
        <v>0</v>
      </c>
      <c r="Z231" s="249">
        <f>Z232+Z233+Z234</f>
        <v>0</v>
      </c>
      <c r="AA231" s="250">
        <f t="shared" si="72"/>
        <v>0</v>
      </c>
    </row>
    <row r="232" spans="1:29" ht="12.2" hidden="1" customHeight="1" x14ac:dyDescent="0.2">
      <c r="C232" s="245" t="s">
        <v>605</v>
      </c>
      <c r="D232" s="316" t="s">
        <v>337</v>
      </c>
      <c r="E232" s="247"/>
      <c r="F232" s="276"/>
      <c r="G232" s="251">
        <f t="shared" si="60"/>
        <v>0</v>
      </c>
      <c r="H232" s="249">
        <f t="shared" si="61"/>
        <v>0</v>
      </c>
      <c r="I232" s="250">
        <f t="shared" si="64"/>
        <v>0</v>
      </c>
      <c r="J232" s="302"/>
      <c r="K232" s="302"/>
      <c r="L232" s="250">
        <f t="shared" si="69"/>
        <v>0</v>
      </c>
      <c r="M232" s="303"/>
      <c r="N232" s="302"/>
      <c r="O232" s="252">
        <f t="shared" si="70"/>
        <v>0</v>
      </c>
      <c r="P232" s="248">
        <f t="shared" si="67"/>
        <v>0</v>
      </c>
      <c r="Q232" s="249">
        <f t="shared" si="67"/>
        <v>0</v>
      </c>
      <c r="R232" s="250">
        <f t="shared" si="65"/>
        <v>0</v>
      </c>
      <c r="S232" s="303"/>
      <c r="T232" s="302"/>
      <c r="U232" s="252">
        <f t="shared" si="71"/>
        <v>0</v>
      </c>
      <c r="V232" s="248">
        <f t="shared" si="68"/>
        <v>0</v>
      </c>
      <c r="W232" s="249">
        <f t="shared" si="68"/>
        <v>0</v>
      </c>
      <c r="X232" s="250">
        <f t="shared" si="66"/>
        <v>0</v>
      </c>
      <c r="Y232" s="303"/>
      <c r="Z232" s="302"/>
      <c r="AA232" s="250">
        <f t="shared" si="72"/>
        <v>0</v>
      </c>
    </row>
    <row r="233" spans="1:29" ht="12.2" hidden="1" customHeight="1" x14ac:dyDescent="0.2">
      <c r="C233" s="245" t="s">
        <v>606</v>
      </c>
      <c r="D233" s="316" t="s">
        <v>339</v>
      </c>
      <c r="E233" s="247"/>
      <c r="F233" s="276"/>
      <c r="G233" s="251">
        <f t="shared" si="60"/>
        <v>0</v>
      </c>
      <c r="H233" s="249">
        <f t="shared" si="61"/>
        <v>0</v>
      </c>
      <c r="I233" s="250">
        <f t="shared" si="64"/>
        <v>0</v>
      </c>
      <c r="J233" s="302"/>
      <c r="K233" s="302"/>
      <c r="L233" s="250">
        <f t="shared" si="69"/>
        <v>0</v>
      </c>
      <c r="M233" s="303"/>
      <c r="N233" s="302"/>
      <c r="O233" s="252">
        <f t="shared" si="70"/>
        <v>0</v>
      </c>
      <c r="P233" s="248">
        <f t="shared" si="67"/>
        <v>0</v>
      </c>
      <c r="Q233" s="249">
        <f t="shared" si="67"/>
        <v>0</v>
      </c>
      <c r="R233" s="250">
        <f t="shared" si="65"/>
        <v>0</v>
      </c>
      <c r="S233" s="303"/>
      <c r="T233" s="302"/>
      <c r="U233" s="252">
        <f t="shared" si="71"/>
        <v>0</v>
      </c>
      <c r="V233" s="248">
        <f t="shared" si="68"/>
        <v>0</v>
      </c>
      <c r="W233" s="249">
        <f t="shared" si="68"/>
        <v>0</v>
      </c>
      <c r="X233" s="250">
        <f t="shared" si="66"/>
        <v>0</v>
      </c>
      <c r="Y233" s="303"/>
      <c r="Z233" s="302"/>
      <c r="AA233" s="250">
        <f t="shared" si="72"/>
        <v>0</v>
      </c>
    </row>
    <row r="234" spans="1:29" ht="12.2" hidden="1" customHeight="1" x14ac:dyDescent="0.2">
      <c r="C234" s="245" t="s">
        <v>607</v>
      </c>
      <c r="D234" s="316" t="s">
        <v>347</v>
      </c>
      <c r="E234" s="247"/>
      <c r="F234" s="276"/>
      <c r="G234" s="251">
        <f t="shared" si="60"/>
        <v>0</v>
      </c>
      <c r="H234" s="249">
        <f t="shared" si="61"/>
        <v>0</v>
      </c>
      <c r="I234" s="250">
        <f t="shared" si="64"/>
        <v>0</v>
      </c>
      <c r="J234" s="302"/>
      <c r="K234" s="302"/>
      <c r="L234" s="250">
        <f t="shared" si="69"/>
        <v>0</v>
      </c>
      <c r="M234" s="303"/>
      <c r="N234" s="302"/>
      <c r="O234" s="252">
        <f t="shared" si="70"/>
        <v>0</v>
      </c>
      <c r="P234" s="248">
        <f t="shared" si="67"/>
        <v>0</v>
      </c>
      <c r="Q234" s="249">
        <f t="shared" si="67"/>
        <v>0</v>
      </c>
      <c r="R234" s="250">
        <f t="shared" si="65"/>
        <v>0</v>
      </c>
      <c r="S234" s="303"/>
      <c r="T234" s="302"/>
      <c r="U234" s="252">
        <f t="shared" si="71"/>
        <v>0</v>
      </c>
      <c r="V234" s="248">
        <f t="shared" si="68"/>
        <v>0</v>
      </c>
      <c r="W234" s="249">
        <f t="shared" si="68"/>
        <v>0</v>
      </c>
      <c r="X234" s="250">
        <f t="shared" si="66"/>
        <v>0</v>
      </c>
      <c r="Y234" s="303"/>
      <c r="Z234" s="302"/>
      <c r="AA234" s="250">
        <f t="shared" si="72"/>
        <v>0</v>
      </c>
    </row>
    <row r="235" spans="1:29" s="288" customFormat="1" ht="12.2" hidden="1" customHeight="1" x14ac:dyDescent="0.2">
      <c r="A235" s="188"/>
      <c r="B235" s="188"/>
      <c r="C235" s="279" t="s">
        <v>608</v>
      </c>
      <c r="D235" s="308" t="s">
        <v>609</v>
      </c>
      <c r="E235" s="281"/>
      <c r="F235" s="282"/>
      <c r="G235" s="284">
        <f t="shared" si="60"/>
        <v>0</v>
      </c>
      <c r="H235" s="285">
        <f t="shared" si="61"/>
        <v>0</v>
      </c>
      <c r="I235" s="283">
        <f t="shared" si="64"/>
        <v>0</v>
      </c>
      <c r="J235" s="309"/>
      <c r="K235" s="309"/>
      <c r="L235" s="283">
        <f t="shared" si="69"/>
        <v>0</v>
      </c>
      <c r="M235" s="310"/>
      <c r="N235" s="309"/>
      <c r="O235" s="286">
        <f t="shared" si="70"/>
        <v>0</v>
      </c>
      <c r="P235" s="287">
        <f t="shared" si="67"/>
        <v>0</v>
      </c>
      <c r="Q235" s="285">
        <f t="shared" si="67"/>
        <v>0</v>
      </c>
      <c r="R235" s="283">
        <f t="shared" si="65"/>
        <v>0</v>
      </c>
      <c r="S235" s="310"/>
      <c r="T235" s="309"/>
      <c r="U235" s="286">
        <f t="shared" si="71"/>
        <v>0</v>
      </c>
      <c r="V235" s="287">
        <f t="shared" si="68"/>
        <v>0</v>
      </c>
      <c r="W235" s="285">
        <f t="shared" si="68"/>
        <v>0</v>
      </c>
      <c r="X235" s="283">
        <f t="shared" si="66"/>
        <v>0</v>
      </c>
      <c r="Y235" s="310"/>
      <c r="Z235" s="309"/>
      <c r="AA235" s="283">
        <f t="shared" si="72"/>
        <v>0</v>
      </c>
      <c r="AC235" s="195"/>
    </row>
    <row r="236" spans="1:29" ht="12.2" hidden="1" customHeight="1" x14ac:dyDescent="0.2">
      <c r="C236" s="245" t="s">
        <v>610</v>
      </c>
      <c r="D236" s="301" t="s">
        <v>611</v>
      </c>
      <c r="E236" s="247"/>
      <c r="F236" s="276"/>
      <c r="G236" s="251">
        <f t="shared" si="60"/>
        <v>0</v>
      </c>
      <c r="H236" s="249">
        <f t="shared" si="61"/>
        <v>0</v>
      </c>
      <c r="I236" s="250">
        <f t="shared" si="64"/>
        <v>0</v>
      </c>
      <c r="J236" s="249">
        <f>J237+J238</f>
        <v>0</v>
      </c>
      <c r="K236" s="249">
        <f>K237+K238</f>
        <v>0</v>
      </c>
      <c r="L236" s="250">
        <f t="shared" si="69"/>
        <v>0</v>
      </c>
      <c r="M236" s="251">
        <f>M237+M238</f>
        <v>0</v>
      </c>
      <c r="N236" s="249">
        <f>N237+N238</f>
        <v>0</v>
      </c>
      <c r="O236" s="252">
        <f t="shared" si="70"/>
        <v>0</v>
      </c>
      <c r="P236" s="248">
        <f t="shared" si="67"/>
        <v>0</v>
      </c>
      <c r="Q236" s="249">
        <f t="shared" si="67"/>
        <v>0</v>
      </c>
      <c r="R236" s="250">
        <f t="shared" si="65"/>
        <v>0</v>
      </c>
      <c r="S236" s="251">
        <f>S237+S238</f>
        <v>0</v>
      </c>
      <c r="T236" s="249">
        <f>T237+T238</f>
        <v>0</v>
      </c>
      <c r="U236" s="252">
        <f t="shared" si="71"/>
        <v>0</v>
      </c>
      <c r="V236" s="248">
        <f t="shared" si="68"/>
        <v>0</v>
      </c>
      <c r="W236" s="249">
        <f t="shared" si="68"/>
        <v>0</v>
      </c>
      <c r="X236" s="250">
        <f t="shared" si="66"/>
        <v>0</v>
      </c>
      <c r="Y236" s="251">
        <f>Y237+Y238</f>
        <v>0</v>
      </c>
      <c r="Z236" s="249">
        <f>Z237+Z238</f>
        <v>0</v>
      </c>
      <c r="AA236" s="250">
        <f t="shared" si="72"/>
        <v>0</v>
      </c>
    </row>
    <row r="237" spans="1:29" ht="12.2" hidden="1" customHeight="1" x14ac:dyDescent="0.2">
      <c r="C237" s="245" t="s">
        <v>612</v>
      </c>
      <c r="D237" s="275" t="s">
        <v>613</v>
      </c>
      <c r="E237" s="247"/>
      <c r="F237" s="276"/>
      <c r="G237" s="251">
        <f t="shared" si="60"/>
        <v>0</v>
      </c>
      <c r="H237" s="249">
        <f t="shared" si="61"/>
        <v>0</v>
      </c>
      <c r="I237" s="250">
        <f t="shared" si="64"/>
        <v>0</v>
      </c>
      <c r="J237" s="302"/>
      <c r="K237" s="302"/>
      <c r="L237" s="250">
        <f t="shared" si="69"/>
        <v>0</v>
      </c>
      <c r="M237" s="303"/>
      <c r="N237" s="302"/>
      <c r="O237" s="252">
        <f t="shared" si="70"/>
        <v>0</v>
      </c>
      <c r="P237" s="248">
        <f t="shared" si="67"/>
        <v>0</v>
      </c>
      <c r="Q237" s="249">
        <f t="shared" si="67"/>
        <v>0</v>
      </c>
      <c r="R237" s="250">
        <f t="shared" si="65"/>
        <v>0</v>
      </c>
      <c r="S237" s="303"/>
      <c r="T237" s="302"/>
      <c r="U237" s="252">
        <f t="shared" si="71"/>
        <v>0</v>
      </c>
      <c r="V237" s="248">
        <f t="shared" si="68"/>
        <v>0</v>
      </c>
      <c r="W237" s="249">
        <f t="shared" si="68"/>
        <v>0</v>
      </c>
      <c r="X237" s="250">
        <f t="shared" si="66"/>
        <v>0</v>
      </c>
      <c r="Y237" s="303"/>
      <c r="Z237" s="302"/>
      <c r="AA237" s="250">
        <f t="shared" si="72"/>
        <v>0</v>
      </c>
    </row>
    <row r="238" spans="1:29" ht="12.2" hidden="1" customHeight="1" x14ac:dyDescent="0.2">
      <c r="C238" s="245" t="s">
        <v>614</v>
      </c>
      <c r="D238" s="275" t="s">
        <v>615</v>
      </c>
      <c r="E238" s="247"/>
      <c r="F238" s="276"/>
      <c r="G238" s="251">
        <f t="shared" si="60"/>
        <v>0</v>
      </c>
      <c r="H238" s="249">
        <f t="shared" si="61"/>
        <v>0</v>
      </c>
      <c r="I238" s="250">
        <f t="shared" si="64"/>
        <v>0</v>
      </c>
      <c r="J238" s="302"/>
      <c r="K238" s="302"/>
      <c r="L238" s="250">
        <f t="shared" si="69"/>
        <v>0</v>
      </c>
      <c r="M238" s="303"/>
      <c r="N238" s="302"/>
      <c r="O238" s="252">
        <f t="shared" si="70"/>
        <v>0</v>
      </c>
      <c r="P238" s="248">
        <f t="shared" si="67"/>
        <v>0</v>
      </c>
      <c r="Q238" s="249">
        <f t="shared" si="67"/>
        <v>0</v>
      </c>
      <c r="R238" s="250">
        <f t="shared" si="65"/>
        <v>0</v>
      </c>
      <c r="S238" s="303"/>
      <c r="T238" s="302"/>
      <c r="U238" s="252">
        <f t="shared" si="71"/>
        <v>0</v>
      </c>
      <c r="V238" s="248">
        <f t="shared" si="68"/>
        <v>0</v>
      </c>
      <c r="W238" s="249">
        <f t="shared" si="68"/>
        <v>0</v>
      </c>
      <c r="X238" s="250">
        <f t="shared" si="66"/>
        <v>0</v>
      </c>
      <c r="Y238" s="303"/>
      <c r="Z238" s="302"/>
      <c r="AA238" s="250">
        <f t="shared" si="72"/>
        <v>0</v>
      </c>
    </row>
    <row r="239" spans="1:29" s="288" customFormat="1" ht="12.2" hidden="1" customHeight="1" x14ac:dyDescent="0.2">
      <c r="A239" s="188"/>
      <c r="B239" s="188"/>
      <c r="C239" s="279" t="s">
        <v>616</v>
      </c>
      <c r="D239" s="308" t="s">
        <v>617</v>
      </c>
      <c r="E239" s="281"/>
      <c r="F239" s="282"/>
      <c r="G239" s="284">
        <f t="shared" si="60"/>
        <v>0</v>
      </c>
      <c r="H239" s="285">
        <f t="shared" si="61"/>
        <v>0</v>
      </c>
      <c r="I239" s="283">
        <f t="shared" si="64"/>
        <v>0</v>
      </c>
      <c r="J239" s="309"/>
      <c r="K239" s="309"/>
      <c r="L239" s="283">
        <f t="shared" si="69"/>
        <v>0</v>
      </c>
      <c r="M239" s="310"/>
      <c r="N239" s="309"/>
      <c r="O239" s="286">
        <f t="shared" si="70"/>
        <v>0</v>
      </c>
      <c r="P239" s="287">
        <f t="shared" si="67"/>
        <v>0</v>
      </c>
      <c r="Q239" s="285">
        <f t="shared" si="67"/>
        <v>0</v>
      </c>
      <c r="R239" s="283">
        <f t="shared" si="65"/>
        <v>0</v>
      </c>
      <c r="S239" s="310"/>
      <c r="T239" s="309"/>
      <c r="U239" s="286">
        <f t="shared" si="71"/>
        <v>0</v>
      </c>
      <c r="V239" s="287">
        <f t="shared" si="68"/>
        <v>0</v>
      </c>
      <c r="W239" s="285">
        <f t="shared" si="68"/>
        <v>0</v>
      </c>
      <c r="X239" s="283">
        <f t="shared" si="66"/>
        <v>0</v>
      </c>
      <c r="Y239" s="310"/>
      <c r="Z239" s="309"/>
      <c r="AA239" s="283">
        <f t="shared" si="72"/>
        <v>0</v>
      </c>
      <c r="AC239" s="195"/>
    </row>
    <row r="240" spans="1:29" ht="12.2" hidden="1" customHeight="1" x14ac:dyDescent="0.2">
      <c r="C240" s="245" t="s">
        <v>618</v>
      </c>
      <c r="D240" s="301" t="s">
        <v>619</v>
      </c>
      <c r="E240" s="247"/>
      <c r="F240" s="276"/>
      <c r="G240" s="251">
        <f t="shared" si="60"/>
        <v>0</v>
      </c>
      <c r="H240" s="249">
        <f t="shared" si="61"/>
        <v>0</v>
      </c>
      <c r="I240" s="250">
        <f t="shared" si="64"/>
        <v>0</v>
      </c>
      <c r="J240" s="302"/>
      <c r="K240" s="302"/>
      <c r="L240" s="250">
        <f t="shared" si="69"/>
        <v>0</v>
      </c>
      <c r="M240" s="303"/>
      <c r="N240" s="302"/>
      <c r="O240" s="252">
        <f t="shared" si="70"/>
        <v>0</v>
      </c>
      <c r="P240" s="248">
        <f t="shared" si="67"/>
        <v>0</v>
      </c>
      <c r="Q240" s="249">
        <f t="shared" si="67"/>
        <v>0</v>
      </c>
      <c r="R240" s="250">
        <f t="shared" si="65"/>
        <v>0</v>
      </c>
      <c r="S240" s="303"/>
      <c r="T240" s="302"/>
      <c r="U240" s="252">
        <f t="shared" si="71"/>
        <v>0</v>
      </c>
      <c r="V240" s="248">
        <f t="shared" si="68"/>
        <v>0</v>
      </c>
      <c r="W240" s="249">
        <f t="shared" si="68"/>
        <v>0</v>
      </c>
      <c r="X240" s="250">
        <f t="shared" si="66"/>
        <v>0</v>
      </c>
      <c r="Y240" s="303"/>
      <c r="Z240" s="302"/>
      <c r="AA240" s="250">
        <f t="shared" si="72"/>
        <v>0</v>
      </c>
    </row>
    <row r="241" spans="1:29" s="265" customFormat="1" ht="12.2" customHeight="1" x14ac:dyDescent="0.2">
      <c r="A241" s="188"/>
      <c r="B241" s="188"/>
      <c r="C241" s="255" t="s">
        <v>620</v>
      </c>
      <c r="D241" s="256" t="s">
        <v>621</v>
      </c>
      <c r="E241" s="257"/>
      <c r="F241" s="258">
        <f>SUM(F242:F247)</f>
        <v>3.3561924446338356</v>
      </c>
      <c r="G241" s="261">
        <f t="shared" si="60"/>
        <v>5.2</v>
      </c>
      <c r="H241" s="259">
        <f t="shared" si="61"/>
        <v>4.4643100000000002</v>
      </c>
      <c r="I241" s="260">
        <f t="shared" si="64"/>
        <v>-0.73568999999999996</v>
      </c>
      <c r="J241" s="259">
        <f>SUM(J242:J247)</f>
        <v>1.3</v>
      </c>
      <c r="K241" s="259">
        <f>SUM(K242:K247)</f>
        <v>1.19184</v>
      </c>
      <c r="L241" s="260">
        <f t="shared" si="69"/>
        <v>-0.10816000000000003</v>
      </c>
      <c r="M241" s="261">
        <f>SUM(M242:M247)</f>
        <v>1.3</v>
      </c>
      <c r="N241" s="259">
        <f>SUM(N242:N247)</f>
        <v>1.0861499999999999</v>
      </c>
      <c r="O241" s="262">
        <f t="shared" si="70"/>
        <v>-0.2138500000000001</v>
      </c>
      <c r="P241" s="258">
        <f t="shared" si="67"/>
        <v>2.6</v>
      </c>
      <c r="Q241" s="259">
        <f t="shared" si="67"/>
        <v>2.27799</v>
      </c>
      <c r="R241" s="260">
        <f t="shared" si="65"/>
        <v>-0.32201000000000013</v>
      </c>
      <c r="S241" s="261">
        <f>SUM(S242:S247)</f>
        <v>1.3</v>
      </c>
      <c r="T241" s="259">
        <f>SUM(T242:T247)</f>
        <v>1.0931599999999999</v>
      </c>
      <c r="U241" s="262">
        <f t="shared" si="71"/>
        <v>-0.20684000000000013</v>
      </c>
      <c r="V241" s="258">
        <f t="shared" si="68"/>
        <v>3.9000000000000004</v>
      </c>
      <c r="W241" s="259">
        <f t="shared" si="68"/>
        <v>3.3711500000000001</v>
      </c>
      <c r="X241" s="260">
        <f t="shared" si="66"/>
        <v>-0.52885000000000026</v>
      </c>
      <c r="Y241" s="261">
        <f>SUM(Y242:Y247)</f>
        <v>1.3</v>
      </c>
      <c r="Z241" s="259">
        <f>SUM(Z242:Z247)</f>
        <v>1.0931599999999999</v>
      </c>
      <c r="AA241" s="260">
        <f t="shared" si="72"/>
        <v>-0.20684000000000013</v>
      </c>
      <c r="AC241" s="244"/>
    </row>
    <row r="242" spans="1:29" ht="12.2" hidden="1" customHeight="1" x14ac:dyDescent="0.2">
      <c r="C242" s="245" t="s">
        <v>622</v>
      </c>
      <c r="D242" s="301" t="s">
        <v>623</v>
      </c>
      <c r="E242" s="247"/>
      <c r="F242" s="276"/>
      <c r="G242" s="251">
        <f t="shared" si="60"/>
        <v>0</v>
      </c>
      <c r="H242" s="249">
        <f t="shared" si="61"/>
        <v>0</v>
      </c>
      <c r="I242" s="250">
        <f t="shared" si="64"/>
        <v>0</v>
      </c>
      <c r="J242" s="302">
        <v>0</v>
      </c>
      <c r="K242" s="302"/>
      <c r="L242" s="250">
        <f t="shared" si="69"/>
        <v>0</v>
      </c>
      <c r="M242" s="303">
        <v>0</v>
      </c>
      <c r="N242" s="302"/>
      <c r="O242" s="252">
        <f t="shared" si="70"/>
        <v>0</v>
      </c>
      <c r="P242" s="248">
        <f t="shared" si="67"/>
        <v>0</v>
      </c>
      <c r="Q242" s="249">
        <f t="shared" si="67"/>
        <v>0</v>
      </c>
      <c r="R242" s="250">
        <f t="shared" si="65"/>
        <v>0</v>
      </c>
      <c r="S242" s="303">
        <v>0</v>
      </c>
      <c r="T242" s="302"/>
      <c r="U242" s="252">
        <f t="shared" si="71"/>
        <v>0</v>
      </c>
      <c r="V242" s="248">
        <f t="shared" si="68"/>
        <v>0</v>
      </c>
      <c r="W242" s="249">
        <f t="shared" si="68"/>
        <v>0</v>
      </c>
      <c r="X242" s="250">
        <f t="shared" si="66"/>
        <v>0</v>
      </c>
      <c r="Y242" s="303">
        <v>0</v>
      </c>
      <c r="Z242" s="302"/>
      <c r="AA242" s="250">
        <f t="shared" si="72"/>
        <v>0</v>
      </c>
    </row>
    <row r="243" spans="1:29" ht="12.2" customHeight="1" x14ac:dyDescent="0.2">
      <c r="C243" s="245" t="s">
        <v>624</v>
      </c>
      <c r="D243" s="301" t="s">
        <v>625</v>
      </c>
      <c r="E243" s="247"/>
      <c r="F243" s="276">
        <v>3.3561924446338356</v>
      </c>
      <c r="G243" s="251">
        <f t="shared" si="60"/>
        <v>5.2</v>
      </c>
      <c r="H243" s="249">
        <f t="shared" si="61"/>
        <v>4.4643100000000002</v>
      </c>
      <c r="I243" s="250">
        <f t="shared" si="64"/>
        <v>-0.73568999999999996</v>
      </c>
      <c r="J243" s="302">
        <v>1.3</v>
      </c>
      <c r="K243" s="309">
        <v>1.19184</v>
      </c>
      <c r="L243" s="250">
        <f t="shared" si="69"/>
        <v>-0.10816000000000003</v>
      </c>
      <c r="M243" s="303">
        <v>1.3</v>
      </c>
      <c r="N243" s="302">
        <v>1.0861499999999999</v>
      </c>
      <c r="O243" s="252">
        <f t="shared" si="70"/>
        <v>-0.2138500000000001</v>
      </c>
      <c r="P243" s="248">
        <f t="shared" si="67"/>
        <v>2.6</v>
      </c>
      <c r="Q243" s="249">
        <f t="shared" si="67"/>
        <v>2.27799</v>
      </c>
      <c r="R243" s="250">
        <f t="shared" si="65"/>
        <v>-0.32201000000000013</v>
      </c>
      <c r="S243" s="303">
        <v>1.3</v>
      </c>
      <c r="T243" s="309">
        <v>1.0931599999999999</v>
      </c>
      <c r="U243" s="252">
        <f t="shared" si="71"/>
        <v>-0.20684000000000013</v>
      </c>
      <c r="V243" s="248">
        <f t="shared" si="68"/>
        <v>3.9000000000000004</v>
      </c>
      <c r="W243" s="249">
        <f t="shared" si="68"/>
        <v>3.3711500000000001</v>
      </c>
      <c r="X243" s="250">
        <f t="shared" si="66"/>
        <v>-0.52885000000000026</v>
      </c>
      <c r="Y243" s="303">
        <v>1.3</v>
      </c>
      <c r="Z243" s="309">
        <v>1.0931599999999999</v>
      </c>
      <c r="AA243" s="250">
        <f t="shared" si="72"/>
        <v>-0.20684000000000013</v>
      </c>
    </row>
    <row r="244" spans="1:29" ht="12.2" hidden="1" customHeight="1" x14ac:dyDescent="0.2">
      <c r="C244" s="245" t="s">
        <v>626</v>
      </c>
      <c r="D244" s="301" t="s">
        <v>627</v>
      </c>
      <c r="E244" s="247"/>
      <c r="F244" s="276"/>
      <c r="G244" s="251">
        <f t="shared" si="60"/>
        <v>0</v>
      </c>
      <c r="H244" s="249">
        <f t="shared" si="61"/>
        <v>0</v>
      </c>
      <c r="I244" s="250">
        <f t="shared" si="64"/>
        <v>0</v>
      </c>
      <c r="J244" s="302">
        <v>0</v>
      </c>
      <c r="K244" s="302"/>
      <c r="L244" s="250">
        <f t="shared" si="69"/>
        <v>0</v>
      </c>
      <c r="M244" s="303">
        <v>0</v>
      </c>
      <c r="N244" s="302"/>
      <c r="O244" s="252">
        <f t="shared" si="70"/>
        <v>0</v>
      </c>
      <c r="P244" s="248">
        <f t="shared" si="67"/>
        <v>0</v>
      </c>
      <c r="Q244" s="249">
        <f t="shared" si="67"/>
        <v>0</v>
      </c>
      <c r="R244" s="250">
        <f t="shared" si="65"/>
        <v>0</v>
      </c>
      <c r="S244" s="303">
        <v>0</v>
      </c>
      <c r="T244" s="302"/>
      <c r="U244" s="252">
        <f t="shared" si="71"/>
        <v>0</v>
      </c>
      <c r="V244" s="248">
        <f t="shared" si="68"/>
        <v>0</v>
      </c>
      <c r="W244" s="249">
        <f t="shared" si="68"/>
        <v>0</v>
      </c>
      <c r="X244" s="250">
        <f t="shared" si="66"/>
        <v>0</v>
      </c>
      <c r="Y244" s="303">
        <v>0</v>
      </c>
      <c r="Z244" s="302"/>
      <c r="AA244" s="250">
        <f t="shared" si="72"/>
        <v>0</v>
      </c>
    </row>
    <row r="245" spans="1:29" ht="12.2" hidden="1" customHeight="1" x14ac:dyDescent="0.2">
      <c r="C245" s="245" t="s">
        <v>628</v>
      </c>
      <c r="D245" s="301" t="s">
        <v>629</v>
      </c>
      <c r="E245" s="247"/>
      <c r="F245" s="276"/>
      <c r="G245" s="251">
        <f t="shared" si="60"/>
        <v>0</v>
      </c>
      <c r="H245" s="249">
        <f t="shared" si="61"/>
        <v>0</v>
      </c>
      <c r="I245" s="250">
        <f t="shared" si="64"/>
        <v>0</v>
      </c>
      <c r="J245" s="302">
        <v>0</v>
      </c>
      <c r="K245" s="302"/>
      <c r="L245" s="250">
        <f t="shared" si="69"/>
        <v>0</v>
      </c>
      <c r="M245" s="303">
        <v>0</v>
      </c>
      <c r="N245" s="302"/>
      <c r="O245" s="252">
        <f t="shared" si="70"/>
        <v>0</v>
      </c>
      <c r="P245" s="248">
        <f t="shared" si="67"/>
        <v>0</v>
      </c>
      <c r="Q245" s="249">
        <f t="shared" si="67"/>
        <v>0</v>
      </c>
      <c r="R245" s="250">
        <f t="shared" si="65"/>
        <v>0</v>
      </c>
      <c r="S245" s="303">
        <v>0</v>
      </c>
      <c r="T245" s="302"/>
      <c r="U245" s="252">
        <f t="shared" si="71"/>
        <v>0</v>
      </c>
      <c r="V245" s="248">
        <f t="shared" si="68"/>
        <v>0</v>
      </c>
      <c r="W245" s="249">
        <f t="shared" si="68"/>
        <v>0</v>
      </c>
      <c r="X245" s="250">
        <f t="shared" si="66"/>
        <v>0</v>
      </c>
      <c r="Y245" s="303">
        <v>0</v>
      </c>
      <c r="Z245" s="302"/>
      <c r="AA245" s="250">
        <f t="shared" si="72"/>
        <v>0</v>
      </c>
    </row>
    <row r="246" spans="1:29" ht="12.2" hidden="1" customHeight="1" x14ac:dyDescent="0.2">
      <c r="C246" s="245" t="s">
        <v>630</v>
      </c>
      <c r="D246" s="301" t="s">
        <v>631</v>
      </c>
      <c r="E246" s="247"/>
      <c r="F246" s="276"/>
      <c r="G246" s="251">
        <f t="shared" si="60"/>
        <v>0</v>
      </c>
      <c r="H246" s="249">
        <f t="shared" si="61"/>
        <v>0</v>
      </c>
      <c r="I246" s="250">
        <f t="shared" si="64"/>
        <v>0</v>
      </c>
      <c r="J246" s="302">
        <v>0</v>
      </c>
      <c r="K246" s="302"/>
      <c r="L246" s="250">
        <f t="shared" si="69"/>
        <v>0</v>
      </c>
      <c r="M246" s="303">
        <v>0</v>
      </c>
      <c r="N246" s="302"/>
      <c r="O246" s="252">
        <f t="shared" si="70"/>
        <v>0</v>
      </c>
      <c r="P246" s="248">
        <f t="shared" si="67"/>
        <v>0</v>
      </c>
      <c r="Q246" s="249">
        <f t="shared" si="67"/>
        <v>0</v>
      </c>
      <c r="R246" s="250">
        <f t="shared" si="65"/>
        <v>0</v>
      </c>
      <c r="S246" s="303">
        <v>0</v>
      </c>
      <c r="T246" s="302"/>
      <c r="U246" s="252">
        <f t="shared" si="71"/>
        <v>0</v>
      </c>
      <c r="V246" s="248">
        <f t="shared" si="68"/>
        <v>0</v>
      </c>
      <c r="W246" s="249">
        <f t="shared" si="68"/>
        <v>0</v>
      </c>
      <c r="X246" s="250">
        <f t="shared" si="66"/>
        <v>0</v>
      </c>
      <c r="Y246" s="303">
        <v>0</v>
      </c>
      <c r="Z246" s="302"/>
      <c r="AA246" s="250">
        <f t="shared" si="72"/>
        <v>0</v>
      </c>
    </row>
    <row r="247" spans="1:29" ht="12.2" hidden="1" customHeight="1" x14ac:dyDescent="0.2">
      <c r="C247" s="245" t="s">
        <v>632</v>
      </c>
      <c r="D247" s="301" t="s">
        <v>633</v>
      </c>
      <c r="E247" s="247"/>
      <c r="F247" s="276"/>
      <c r="G247" s="251">
        <f t="shared" si="60"/>
        <v>0</v>
      </c>
      <c r="H247" s="249">
        <f t="shared" si="61"/>
        <v>0</v>
      </c>
      <c r="I247" s="250">
        <f t="shared" si="64"/>
        <v>0</v>
      </c>
      <c r="J247" s="302">
        <v>0</v>
      </c>
      <c r="K247" s="302"/>
      <c r="L247" s="250">
        <f t="shared" si="69"/>
        <v>0</v>
      </c>
      <c r="M247" s="303">
        <v>0</v>
      </c>
      <c r="N247" s="302"/>
      <c r="O247" s="252">
        <f t="shared" si="70"/>
        <v>0</v>
      </c>
      <c r="P247" s="248">
        <f t="shared" si="67"/>
        <v>0</v>
      </c>
      <c r="Q247" s="249">
        <f t="shared" si="67"/>
        <v>0</v>
      </c>
      <c r="R247" s="250">
        <f t="shared" si="65"/>
        <v>0</v>
      </c>
      <c r="S247" s="303">
        <v>0</v>
      </c>
      <c r="T247" s="302"/>
      <c r="U247" s="252">
        <f t="shared" si="71"/>
        <v>0</v>
      </c>
      <c r="V247" s="248">
        <f t="shared" si="68"/>
        <v>0</v>
      </c>
      <c r="W247" s="249">
        <f t="shared" si="68"/>
        <v>0</v>
      </c>
      <c r="X247" s="250">
        <f t="shared" si="66"/>
        <v>0</v>
      </c>
      <c r="Y247" s="303">
        <v>0</v>
      </c>
      <c r="Z247" s="302"/>
      <c r="AA247" s="250">
        <f t="shared" si="72"/>
        <v>0</v>
      </c>
    </row>
    <row r="248" spans="1:29" s="265" customFormat="1" ht="12.2" customHeight="1" x14ac:dyDescent="0.2">
      <c r="A248" s="188"/>
      <c r="B248" s="188"/>
      <c r="C248" s="255" t="s">
        <v>634</v>
      </c>
      <c r="D248" s="256" t="s">
        <v>635</v>
      </c>
      <c r="E248" s="257"/>
      <c r="F248" s="258">
        <f>SUM(F249:F254)</f>
        <v>0</v>
      </c>
      <c r="G248" s="261">
        <f t="shared" ref="G248:G311" si="73">J248+M248+S248+Y248</f>
        <v>8</v>
      </c>
      <c r="H248" s="259">
        <f t="shared" ref="H248:H311" si="74">K248+N248+T248+Z248</f>
        <v>7.9960000000000004</v>
      </c>
      <c r="I248" s="260">
        <f t="shared" si="64"/>
        <v>-3.9999999999995595E-3</v>
      </c>
      <c r="J248" s="259">
        <f>SUM(J249:J254)</f>
        <v>2</v>
      </c>
      <c r="K248" s="259">
        <f>SUM(K249:K254)</f>
        <v>1.9990000000000001</v>
      </c>
      <c r="L248" s="260">
        <f>K248-J248</f>
        <v>-9.9999999999988987E-4</v>
      </c>
      <c r="M248" s="261">
        <f>SUM(M249:M254)</f>
        <v>2</v>
      </c>
      <c r="N248" s="259">
        <f>SUM(N249:N254)</f>
        <v>1.9990000000000001</v>
      </c>
      <c r="O248" s="262">
        <f>N248-M248</f>
        <v>-9.9999999999988987E-4</v>
      </c>
      <c r="P248" s="258">
        <f t="shared" si="67"/>
        <v>4</v>
      </c>
      <c r="Q248" s="259">
        <f t="shared" si="67"/>
        <v>3.9980000000000002</v>
      </c>
      <c r="R248" s="260">
        <f t="shared" si="65"/>
        <v>-1.9999999999997797E-3</v>
      </c>
      <c r="S248" s="261">
        <f>SUM(S249:S254)</f>
        <v>2</v>
      </c>
      <c r="T248" s="259">
        <f>SUM(T249:T254)</f>
        <v>1.9990000000000001</v>
      </c>
      <c r="U248" s="262">
        <f>T248-S248</f>
        <v>-9.9999999999988987E-4</v>
      </c>
      <c r="V248" s="258">
        <f t="shared" si="68"/>
        <v>6</v>
      </c>
      <c r="W248" s="259">
        <f t="shared" si="68"/>
        <v>5.9969999999999999</v>
      </c>
      <c r="X248" s="260">
        <f t="shared" si="66"/>
        <v>-3.0000000000001137E-3</v>
      </c>
      <c r="Y248" s="261">
        <f>SUM(Y249:Y254)</f>
        <v>2</v>
      </c>
      <c r="Z248" s="259">
        <f>SUM(Z249:Z254)</f>
        <v>1.9990000000000001</v>
      </c>
      <c r="AA248" s="260">
        <f>Z248-Y248</f>
        <v>-9.9999999999988987E-4</v>
      </c>
      <c r="AC248" s="244"/>
    </row>
    <row r="249" spans="1:29" ht="12.2" hidden="1" customHeight="1" x14ac:dyDescent="0.2">
      <c r="C249" s="245" t="s">
        <v>636</v>
      </c>
      <c r="D249" s="301" t="s">
        <v>637</v>
      </c>
      <c r="E249" s="247"/>
      <c r="F249" s="276"/>
      <c r="G249" s="251">
        <f t="shared" si="73"/>
        <v>0</v>
      </c>
      <c r="H249" s="249">
        <f t="shared" si="74"/>
        <v>0</v>
      </c>
      <c r="I249" s="250">
        <f t="shared" si="64"/>
        <v>0</v>
      </c>
      <c r="J249" s="302">
        <v>0</v>
      </c>
      <c r="K249" s="302"/>
      <c r="L249" s="250">
        <f t="shared" ref="L249:L254" si="75">K249-J249</f>
        <v>0</v>
      </c>
      <c r="M249" s="303">
        <v>0</v>
      </c>
      <c r="N249" s="302"/>
      <c r="O249" s="252">
        <f t="shared" ref="O249:O254" si="76">N249-M249</f>
        <v>0</v>
      </c>
      <c r="P249" s="248">
        <f t="shared" si="67"/>
        <v>0</v>
      </c>
      <c r="Q249" s="249">
        <f t="shared" si="67"/>
        <v>0</v>
      </c>
      <c r="R249" s="250">
        <f t="shared" si="65"/>
        <v>0</v>
      </c>
      <c r="S249" s="303">
        <v>0</v>
      </c>
      <c r="T249" s="302"/>
      <c r="U249" s="252">
        <f t="shared" ref="U249:U254" si="77">T249-S249</f>
        <v>0</v>
      </c>
      <c r="V249" s="248">
        <f t="shared" si="68"/>
        <v>0</v>
      </c>
      <c r="W249" s="249">
        <f t="shared" si="68"/>
        <v>0</v>
      </c>
      <c r="X249" s="250">
        <f t="shared" si="66"/>
        <v>0</v>
      </c>
      <c r="Y249" s="303">
        <v>0</v>
      </c>
      <c r="Z249" s="302"/>
      <c r="AA249" s="250">
        <f t="shared" ref="AA249:AA254" si="78">Z249-Y249</f>
        <v>0</v>
      </c>
    </row>
    <row r="250" spans="1:29" ht="12.2" customHeight="1" x14ac:dyDescent="0.2">
      <c r="C250" s="245" t="s">
        <v>638</v>
      </c>
      <c r="D250" s="301" t="s">
        <v>639</v>
      </c>
      <c r="E250" s="247"/>
      <c r="F250" s="276">
        <v>0</v>
      </c>
      <c r="G250" s="251">
        <f t="shared" si="73"/>
        <v>8</v>
      </c>
      <c r="H250" s="249">
        <f t="shared" si="74"/>
        <v>7.9960000000000004</v>
      </c>
      <c r="I250" s="250">
        <f t="shared" si="64"/>
        <v>-3.9999999999995595E-3</v>
      </c>
      <c r="J250" s="302">
        <v>2</v>
      </c>
      <c r="K250" s="309">
        <v>1.9990000000000001</v>
      </c>
      <c r="L250" s="250">
        <f t="shared" si="75"/>
        <v>-9.9999999999988987E-4</v>
      </c>
      <c r="M250" s="303">
        <v>2</v>
      </c>
      <c r="N250" s="302">
        <v>1.9990000000000001</v>
      </c>
      <c r="O250" s="252">
        <f t="shared" si="76"/>
        <v>-9.9999999999988987E-4</v>
      </c>
      <c r="P250" s="248">
        <f t="shared" si="67"/>
        <v>4</v>
      </c>
      <c r="Q250" s="249">
        <f t="shared" si="67"/>
        <v>3.9980000000000002</v>
      </c>
      <c r="R250" s="250">
        <f t="shared" si="65"/>
        <v>-1.9999999999997797E-3</v>
      </c>
      <c r="S250" s="303">
        <v>2</v>
      </c>
      <c r="T250" s="309">
        <v>1.9990000000000001</v>
      </c>
      <c r="U250" s="252">
        <f t="shared" si="77"/>
        <v>-9.9999999999988987E-4</v>
      </c>
      <c r="V250" s="248">
        <f t="shared" si="68"/>
        <v>6</v>
      </c>
      <c r="W250" s="249">
        <f t="shared" si="68"/>
        <v>5.9969999999999999</v>
      </c>
      <c r="X250" s="250">
        <f t="shared" si="66"/>
        <v>-3.0000000000001137E-3</v>
      </c>
      <c r="Y250" s="303">
        <v>2</v>
      </c>
      <c r="Z250" s="309">
        <v>1.9990000000000001</v>
      </c>
      <c r="AA250" s="250">
        <f t="shared" si="78"/>
        <v>-9.9999999999988987E-4</v>
      </c>
    </row>
    <row r="251" spans="1:29" ht="12.2" hidden="1" customHeight="1" x14ac:dyDescent="0.2">
      <c r="C251" s="245" t="s">
        <v>640</v>
      </c>
      <c r="D251" s="301" t="s">
        <v>641</v>
      </c>
      <c r="E251" s="247"/>
      <c r="F251" s="276"/>
      <c r="G251" s="251">
        <f t="shared" si="73"/>
        <v>0</v>
      </c>
      <c r="H251" s="249">
        <f t="shared" si="74"/>
        <v>0</v>
      </c>
      <c r="I251" s="250">
        <f t="shared" si="64"/>
        <v>0</v>
      </c>
      <c r="J251" s="302">
        <v>0</v>
      </c>
      <c r="K251" s="302"/>
      <c r="L251" s="250">
        <f t="shared" si="75"/>
        <v>0</v>
      </c>
      <c r="M251" s="303">
        <v>0</v>
      </c>
      <c r="N251" s="302"/>
      <c r="O251" s="252">
        <f t="shared" si="76"/>
        <v>0</v>
      </c>
      <c r="P251" s="248">
        <f t="shared" si="67"/>
        <v>0</v>
      </c>
      <c r="Q251" s="249">
        <f t="shared" si="67"/>
        <v>0</v>
      </c>
      <c r="R251" s="250">
        <f t="shared" si="65"/>
        <v>0</v>
      </c>
      <c r="S251" s="303">
        <v>0</v>
      </c>
      <c r="T251" s="302"/>
      <c r="U251" s="252">
        <f t="shared" si="77"/>
        <v>0</v>
      </c>
      <c r="V251" s="248">
        <f t="shared" si="68"/>
        <v>0</v>
      </c>
      <c r="W251" s="249">
        <f t="shared" si="68"/>
        <v>0</v>
      </c>
      <c r="X251" s="250">
        <f t="shared" si="66"/>
        <v>0</v>
      </c>
      <c r="Y251" s="303">
        <v>0</v>
      </c>
      <c r="Z251" s="302"/>
      <c r="AA251" s="250">
        <f t="shared" si="78"/>
        <v>0</v>
      </c>
    </row>
    <row r="252" spans="1:29" ht="12.2" hidden="1" customHeight="1" x14ac:dyDescent="0.2">
      <c r="C252" s="245" t="s">
        <v>642</v>
      </c>
      <c r="D252" s="301" t="s">
        <v>643</v>
      </c>
      <c r="E252" s="247"/>
      <c r="F252" s="276"/>
      <c r="G252" s="251">
        <f t="shared" si="73"/>
        <v>0</v>
      </c>
      <c r="H252" s="249">
        <f t="shared" si="74"/>
        <v>0</v>
      </c>
      <c r="I252" s="250">
        <f t="shared" si="64"/>
        <v>0</v>
      </c>
      <c r="J252" s="302">
        <v>0</v>
      </c>
      <c r="K252" s="302"/>
      <c r="L252" s="250">
        <f t="shared" si="75"/>
        <v>0</v>
      </c>
      <c r="M252" s="303">
        <v>0</v>
      </c>
      <c r="N252" s="302"/>
      <c r="O252" s="252">
        <f t="shared" si="76"/>
        <v>0</v>
      </c>
      <c r="P252" s="248">
        <f t="shared" si="67"/>
        <v>0</v>
      </c>
      <c r="Q252" s="249">
        <f t="shared" si="67"/>
        <v>0</v>
      </c>
      <c r="R252" s="250">
        <f t="shared" si="65"/>
        <v>0</v>
      </c>
      <c r="S252" s="303">
        <v>0</v>
      </c>
      <c r="T252" s="302"/>
      <c r="U252" s="252">
        <f t="shared" si="77"/>
        <v>0</v>
      </c>
      <c r="V252" s="248">
        <f t="shared" si="68"/>
        <v>0</v>
      </c>
      <c r="W252" s="249">
        <f t="shared" si="68"/>
        <v>0</v>
      </c>
      <c r="X252" s="250">
        <f t="shared" si="66"/>
        <v>0</v>
      </c>
      <c r="Y252" s="303">
        <v>0</v>
      </c>
      <c r="Z252" s="302"/>
      <c r="AA252" s="250">
        <f t="shared" si="78"/>
        <v>0</v>
      </c>
    </row>
    <row r="253" spans="1:29" ht="12.2" hidden="1" customHeight="1" x14ac:dyDescent="0.2">
      <c r="C253" s="245" t="s">
        <v>644</v>
      </c>
      <c r="D253" s="301" t="s">
        <v>645</v>
      </c>
      <c r="E253" s="247"/>
      <c r="F253" s="276"/>
      <c r="G253" s="251">
        <f t="shared" si="73"/>
        <v>0</v>
      </c>
      <c r="H253" s="249">
        <f t="shared" si="74"/>
        <v>0</v>
      </c>
      <c r="I253" s="250">
        <f t="shared" si="64"/>
        <v>0</v>
      </c>
      <c r="J253" s="302">
        <v>0</v>
      </c>
      <c r="K253" s="302"/>
      <c r="L253" s="250">
        <f t="shared" si="75"/>
        <v>0</v>
      </c>
      <c r="M253" s="303">
        <v>0</v>
      </c>
      <c r="N253" s="302"/>
      <c r="O253" s="252">
        <f t="shared" si="76"/>
        <v>0</v>
      </c>
      <c r="P253" s="248">
        <f t="shared" si="67"/>
        <v>0</v>
      </c>
      <c r="Q253" s="249">
        <f t="shared" si="67"/>
        <v>0</v>
      </c>
      <c r="R253" s="250">
        <f t="shared" si="65"/>
        <v>0</v>
      </c>
      <c r="S253" s="303">
        <v>0</v>
      </c>
      <c r="T253" s="302"/>
      <c r="U253" s="252">
        <f t="shared" si="77"/>
        <v>0</v>
      </c>
      <c r="V253" s="248">
        <f t="shared" si="68"/>
        <v>0</v>
      </c>
      <c r="W253" s="249">
        <f t="shared" si="68"/>
        <v>0</v>
      </c>
      <c r="X253" s="250">
        <f t="shared" si="66"/>
        <v>0</v>
      </c>
      <c r="Y253" s="303">
        <v>0</v>
      </c>
      <c r="Z253" s="302"/>
      <c r="AA253" s="250">
        <f t="shared" si="78"/>
        <v>0</v>
      </c>
    </row>
    <row r="254" spans="1:29" ht="12.2" hidden="1" customHeight="1" x14ac:dyDescent="0.2">
      <c r="C254" s="245" t="s">
        <v>646</v>
      </c>
      <c r="D254" s="301" t="s">
        <v>647</v>
      </c>
      <c r="E254" s="247"/>
      <c r="F254" s="276"/>
      <c r="G254" s="251">
        <f t="shared" si="73"/>
        <v>0</v>
      </c>
      <c r="H254" s="249">
        <f t="shared" si="74"/>
        <v>0</v>
      </c>
      <c r="I254" s="250">
        <f t="shared" si="64"/>
        <v>0</v>
      </c>
      <c r="J254" s="302">
        <v>0</v>
      </c>
      <c r="K254" s="302"/>
      <c r="L254" s="250">
        <f t="shared" si="75"/>
        <v>0</v>
      </c>
      <c r="M254" s="303">
        <v>0</v>
      </c>
      <c r="N254" s="302"/>
      <c r="O254" s="252">
        <f t="shared" si="76"/>
        <v>0</v>
      </c>
      <c r="P254" s="248">
        <f t="shared" si="67"/>
        <v>0</v>
      </c>
      <c r="Q254" s="249">
        <f t="shared" si="67"/>
        <v>0</v>
      </c>
      <c r="R254" s="250">
        <f t="shared" si="65"/>
        <v>0</v>
      </c>
      <c r="S254" s="303">
        <v>0</v>
      </c>
      <c r="T254" s="302"/>
      <c r="U254" s="252">
        <f t="shared" si="77"/>
        <v>0</v>
      </c>
      <c r="V254" s="248">
        <f t="shared" si="68"/>
        <v>0</v>
      </c>
      <c r="W254" s="249">
        <f t="shared" si="68"/>
        <v>0</v>
      </c>
      <c r="X254" s="250">
        <f t="shared" si="66"/>
        <v>0</v>
      </c>
      <c r="Y254" s="303">
        <v>0</v>
      </c>
      <c r="Z254" s="302"/>
      <c r="AA254" s="250">
        <f t="shared" si="78"/>
        <v>0</v>
      </c>
    </row>
    <row r="255" spans="1:29" s="265" customFormat="1" ht="12.2" customHeight="1" x14ac:dyDescent="0.2">
      <c r="A255" s="188"/>
      <c r="B255" s="188"/>
      <c r="C255" s="255" t="s">
        <v>648</v>
      </c>
      <c r="D255" s="256" t="s">
        <v>649</v>
      </c>
      <c r="E255" s="257"/>
      <c r="F255" s="258">
        <f>F256+F257+F258+F259+F260+F261+F262+F263+F264+F268+F269+F270+F271+F272+F273+F274+F275+F276+F285+F286+F287+F288+F289+F290+F291</f>
        <v>16356.98164650382</v>
      </c>
      <c r="G255" s="261">
        <f t="shared" si="73"/>
        <v>23740.208579999999</v>
      </c>
      <c r="H255" s="259">
        <f t="shared" si="74"/>
        <v>21162.098179999997</v>
      </c>
      <c r="I255" s="260">
        <f t="shared" si="64"/>
        <v>-2578.1104000000014</v>
      </c>
      <c r="J255" s="259">
        <f>J256+J257+J258+J259+J260+J261+J262+J263+J264+J268+J269+J270+J271+J272+J273+J274+J275+J276+J285+J286+J287+J288+J289+J290+J291</f>
        <v>6357.2270224999993</v>
      </c>
      <c r="K255" s="259">
        <f>K256+K257+K258+K259+K260+K261+K262+K263+K264+K268+K269+K270+K271+K272+K273+K274+K275+K276+K285+K286+K287+K288+K289+K290+K291</f>
        <v>5186.5477599999995</v>
      </c>
      <c r="L255" s="260">
        <f>K255-J255</f>
        <v>-1170.6792624999998</v>
      </c>
      <c r="M255" s="259">
        <f>M256+M257+M258+M259+M260+M261+M262+M263+M264+M268+M269+M270+M271+M272+M273+M274+M275+M276+M285+M286+M287+M288+M289+M290+M291</f>
        <v>5643.4138524999998</v>
      </c>
      <c r="N255" s="259">
        <f>N256+N257+N258+N259+N260+N261+N262+N263+N264+N268+N269+N270+N271+N272+N273+N274+N275+N276+N285+N286+N287+N288+N289+N290+N291</f>
        <v>4917.4529999999995</v>
      </c>
      <c r="O255" s="262">
        <f>N255-M255</f>
        <v>-725.96085250000033</v>
      </c>
      <c r="P255" s="258">
        <f t="shared" si="67"/>
        <v>12000.640874999999</v>
      </c>
      <c r="Q255" s="259">
        <f t="shared" si="67"/>
        <v>10104.000759999999</v>
      </c>
      <c r="R255" s="260">
        <f t="shared" si="65"/>
        <v>-1896.6401150000002</v>
      </c>
      <c r="S255" s="259">
        <f>S256+S257+S258+S259+S260+S261+S262+S263+S264+S268+S269+S270+S271+S272+S273+S274+S275+S276+S285+S286+S287+S288+S289+S290+S291</f>
        <v>5903.3538525000004</v>
      </c>
      <c r="T255" s="259">
        <f>T256+T257+T258+T259+T260+T261+T262+T263+T264+T268+T269+T270+T271+T272+T273+T274+T275+T276+T285+T286+T287+T288+T289+T290+T291</f>
        <v>5249.0310099999997</v>
      </c>
      <c r="U255" s="262">
        <f>T255-S255</f>
        <v>-654.32284250000066</v>
      </c>
      <c r="V255" s="258">
        <f t="shared" si="68"/>
        <v>17903.994727500001</v>
      </c>
      <c r="W255" s="259">
        <f t="shared" si="68"/>
        <v>15353.031769999998</v>
      </c>
      <c r="X255" s="260">
        <f t="shared" si="66"/>
        <v>-2550.9629575000035</v>
      </c>
      <c r="Y255" s="259">
        <f>Y256+Y257+Y258+Y259+Y260+Y261+Y262+Y263+Y264+Y268+Y269+Y270+Y271+Y272+Y273+Y274+Y275+Y276+Y285+Y286+Y287+Y288+Y289+Y290+Y291</f>
        <v>5836.2138524999991</v>
      </c>
      <c r="Z255" s="259">
        <f>Z256+Z257+Z258+Z259+Z260+Z261+Z262+Z263+Z264+Z268+Z269+Z270+Z271+Z272+Z273+Z274+Z275+Z276+Z285+Z286+Z287+Z288+Z289+Z290+Z291</f>
        <v>5809.0664099999995</v>
      </c>
      <c r="AA255" s="260">
        <f>Z255-Y255</f>
        <v>-27.14744249999967</v>
      </c>
      <c r="AC255" s="244"/>
    </row>
    <row r="256" spans="1:29" ht="12.2" customHeight="1" x14ac:dyDescent="0.2">
      <c r="C256" s="245" t="s">
        <v>650</v>
      </c>
      <c r="D256" s="301" t="s">
        <v>651</v>
      </c>
      <c r="E256" s="247"/>
      <c r="F256" s="276">
        <v>74.223486756325201</v>
      </c>
      <c r="G256" s="251">
        <f t="shared" si="73"/>
        <v>115</v>
      </c>
      <c r="H256" s="249">
        <f t="shared" si="74"/>
        <v>115</v>
      </c>
      <c r="I256" s="250">
        <f t="shared" si="64"/>
        <v>0</v>
      </c>
      <c r="J256" s="302">
        <v>115</v>
      </c>
      <c r="K256" s="309">
        <v>115</v>
      </c>
      <c r="L256" s="250">
        <f t="shared" ref="L256:L301" si="79">K256-J256</f>
        <v>0</v>
      </c>
      <c r="M256" s="303">
        <v>0</v>
      </c>
      <c r="N256" s="302">
        <v>0</v>
      </c>
      <c r="O256" s="252">
        <f t="shared" ref="O256:O301" si="80">N256-M256</f>
        <v>0</v>
      </c>
      <c r="P256" s="248">
        <f t="shared" si="67"/>
        <v>115</v>
      </c>
      <c r="Q256" s="249">
        <f t="shared" si="67"/>
        <v>115</v>
      </c>
      <c r="R256" s="250">
        <f t="shared" si="65"/>
        <v>0</v>
      </c>
      <c r="S256" s="303">
        <v>0</v>
      </c>
      <c r="T256" s="309">
        <v>0</v>
      </c>
      <c r="U256" s="252">
        <f t="shared" ref="U256:U301" si="81">T256-S256</f>
        <v>0</v>
      </c>
      <c r="V256" s="248">
        <f t="shared" si="68"/>
        <v>115</v>
      </c>
      <c r="W256" s="249">
        <f t="shared" si="68"/>
        <v>115</v>
      </c>
      <c r="X256" s="250">
        <f t="shared" si="66"/>
        <v>0</v>
      </c>
      <c r="Y256" s="303">
        <v>0</v>
      </c>
      <c r="Z256" s="309">
        <v>0</v>
      </c>
      <c r="AA256" s="250">
        <f t="shared" ref="AA256:AA301" si="82">Z256-Y256</f>
        <v>0</v>
      </c>
    </row>
    <row r="257" spans="3:29" ht="12.2" customHeight="1" x14ac:dyDescent="0.2">
      <c r="C257" s="245" t="s">
        <v>652</v>
      </c>
      <c r="D257" s="301" t="s">
        <v>653</v>
      </c>
      <c r="E257" s="247"/>
      <c r="F257" s="276">
        <v>16.135540599201132</v>
      </c>
      <c r="G257" s="251">
        <f t="shared" si="73"/>
        <v>25</v>
      </c>
      <c r="H257" s="249">
        <f t="shared" si="74"/>
        <v>820.13200000000006</v>
      </c>
      <c r="I257" s="250">
        <f t="shared" si="64"/>
        <v>795.13200000000006</v>
      </c>
      <c r="J257" s="302">
        <v>0</v>
      </c>
      <c r="K257" s="309">
        <v>20.132000000000001</v>
      </c>
      <c r="L257" s="250">
        <f t="shared" si="79"/>
        <v>20.132000000000001</v>
      </c>
      <c r="M257" s="303">
        <v>5</v>
      </c>
      <c r="N257" s="302">
        <v>0</v>
      </c>
      <c r="O257" s="252">
        <f t="shared" si="80"/>
        <v>-5</v>
      </c>
      <c r="P257" s="248">
        <f t="shared" si="67"/>
        <v>5</v>
      </c>
      <c r="Q257" s="249">
        <f t="shared" si="67"/>
        <v>20.132000000000001</v>
      </c>
      <c r="R257" s="250">
        <f t="shared" si="65"/>
        <v>15.132000000000001</v>
      </c>
      <c r="S257" s="303">
        <v>10</v>
      </c>
      <c r="T257" s="309">
        <v>0</v>
      </c>
      <c r="U257" s="252">
        <f t="shared" si="81"/>
        <v>-10</v>
      </c>
      <c r="V257" s="248">
        <f t="shared" si="68"/>
        <v>15</v>
      </c>
      <c r="W257" s="249">
        <f t="shared" si="68"/>
        <v>20.132000000000001</v>
      </c>
      <c r="X257" s="250">
        <f t="shared" si="66"/>
        <v>5.1320000000000014</v>
      </c>
      <c r="Y257" s="303">
        <v>10</v>
      </c>
      <c r="Z257" s="309">
        <v>800.00000000000011</v>
      </c>
      <c r="AA257" s="250">
        <f t="shared" si="82"/>
        <v>790.00000000000011</v>
      </c>
    </row>
    <row r="258" spans="3:29" x14ac:dyDescent="0.2">
      <c r="C258" s="245" t="s">
        <v>654</v>
      </c>
      <c r="D258" s="301" t="s">
        <v>655</v>
      </c>
      <c r="E258" s="247"/>
      <c r="F258" s="276">
        <v>25.171443334753768</v>
      </c>
      <c r="G258" s="251">
        <f t="shared" si="73"/>
        <v>39</v>
      </c>
      <c r="H258" s="249">
        <f t="shared" si="74"/>
        <v>92.39500000000001</v>
      </c>
      <c r="I258" s="250">
        <f t="shared" si="64"/>
        <v>53.39500000000001</v>
      </c>
      <c r="J258" s="302">
        <v>36</v>
      </c>
      <c r="K258" s="302">
        <v>60.625</v>
      </c>
      <c r="L258" s="250">
        <f t="shared" si="79"/>
        <v>24.625</v>
      </c>
      <c r="M258" s="303">
        <v>3</v>
      </c>
      <c r="N258" s="302">
        <v>1.9500000000000002</v>
      </c>
      <c r="O258" s="252">
        <f t="shared" si="80"/>
        <v>-1.0499999999999998</v>
      </c>
      <c r="P258" s="248">
        <f t="shared" si="67"/>
        <v>39</v>
      </c>
      <c r="Q258" s="249">
        <f t="shared" si="67"/>
        <v>62.575000000000003</v>
      </c>
      <c r="R258" s="250">
        <f t="shared" si="65"/>
        <v>23.575000000000003</v>
      </c>
      <c r="S258" s="303">
        <v>0</v>
      </c>
      <c r="T258" s="309">
        <v>0</v>
      </c>
      <c r="U258" s="252">
        <f t="shared" si="81"/>
        <v>0</v>
      </c>
      <c r="V258" s="248">
        <f t="shared" si="68"/>
        <v>39</v>
      </c>
      <c r="W258" s="249">
        <f t="shared" si="68"/>
        <v>62.575000000000003</v>
      </c>
      <c r="X258" s="250">
        <f t="shared" si="66"/>
        <v>23.575000000000003</v>
      </c>
      <c r="Y258" s="303">
        <v>0</v>
      </c>
      <c r="Z258" s="309">
        <v>29.82</v>
      </c>
      <c r="AA258" s="250">
        <f t="shared" si="82"/>
        <v>29.82</v>
      </c>
    </row>
    <row r="259" spans="3:29" x14ac:dyDescent="0.2">
      <c r="C259" s="245" t="s">
        <v>656</v>
      </c>
      <c r="D259" s="301" t="s">
        <v>657</v>
      </c>
      <c r="E259" s="247"/>
      <c r="F259" s="276">
        <v>1432.4226258195165</v>
      </c>
      <c r="G259" s="251">
        <f t="shared" si="73"/>
        <v>581.80000000000007</v>
      </c>
      <c r="H259" s="249">
        <f t="shared" si="74"/>
        <v>658.5908300000001</v>
      </c>
      <c r="I259" s="250">
        <f t="shared" si="64"/>
        <v>76.790830000000028</v>
      </c>
      <c r="J259" s="302">
        <v>186.3</v>
      </c>
      <c r="K259" s="302">
        <v>177.65783000000002</v>
      </c>
      <c r="L259" s="250">
        <f t="shared" si="79"/>
        <v>-8.642169999999993</v>
      </c>
      <c r="M259" s="303">
        <v>132.4</v>
      </c>
      <c r="N259" s="302">
        <v>165.69035</v>
      </c>
      <c r="O259" s="252">
        <f t="shared" si="80"/>
        <v>33.290349999999989</v>
      </c>
      <c r="P259" s="248">
        <f t="shared" si="67"/>
        <v>318.70000000000005</v>
      </c>
      <c r="Q259" s="249">
        <f t="shared" si="67"/>
        <v>343.34818000000001</v>
      </c>
      <c r="R259" s="250">
        <f t="shared" si="65"/>
        <v>24.648179999999968</v>
      </c>
      <c r="S259" s="303">
        <v>115.3</v>
      </c>
      <c r="T259" s="309">
        <v>142.81701999999999</v>
      </c>
      <c r="U259" s="252">
        <f t="shared" si="81"/>
        <v>27.517019999999988</v>
      </c>
      <c r="V259" s="248">
        <f t="shared" si="68"/>
        <v>434.00000000000006</v>
      </c>
      <c r="W259" s="249">
        <f t="shared" si="68"/>
        <v>486.16520000000003</v>
      </c>
      <c r="X259" s="250">
        <f t="shared" si="66"/>
        <v>52.16519999999997</v>
      </c>
      <c r="Y259" s="303">
        <v>147.80000000000001</v>
      </c>
      <c r="Z259" s="309">
        <v>172.42563000000001</v>
      </c>
      <c r="AA259" s="250">
        <f t="shared" si="82"/>
        <v>24.625630000000001</v>
      </c>
    </row>
    <row r="260" spans="3:29" ht="21.2" customHeight="1" x14ac:dyDescent="0.2">
      <c r="C260" s="245" t="s">
        <v>658</v>
      </c>
      <c r="D260" s="301" t="s">
        <v>659</v>
      </c>
      <c r="E260" s="247"/>
      <c r="F260" s="276">
        <v>83.709813127988227</v>
      </c>
      <c r="G260" s="251">
        <f t="shared" si="73"/>
        <v>34</v>
      </c>
      <c r="H260" s="249">
        <f t="shared" si="74"/>
        <v>20.382280000000002</v>
      </c>
      <c r="I260" s="250">
        <f t="shared" si="64"/>
        <v>-13.617719999999998</v>
      </c>
      <c r="J260" s="302">
        <v>8</v>
      </c>
      <c r="K260" s="302">
        <v>5.0198</v>
      </c>
      <c r="L260" s="250">
        <f t="shared" si="79"/>
        <v>-2.9802</v>
      </c>
      <c r="M260" s="302">
        <v>8</v>
      </c>
      <c r="N260" s="302">
        <v>5.4149599999999998</v>
      </c>
      <c r="O260" s="252">
        <f t="shared" si="80"/>
        <v>-2.5850400000000002</v>
      </c>
      <c r="P260" s="248">
        <f t="shared" si="67"/>
        <v>16</v>
      </c>
      <c r="Q260" s="249">
        <f t="shared" si="67"/>
        <v>10.434760000000001</v>
      </c>
      <c r="R260" s="250">
        <f t="shared" si="65"/>
        <v>-5.5652399999999993</v>
      </c>
      <c r="S260" s="302">
        <v>8</v>
      </c>
      <c r="T260" s="309">
        <v>4.4958299999999998</v>
      </c>
      <c r="U260" s="252">
        <f t="shared" si="81"/>
        <v>-3.5041700000000002</v>
      </c>
      <c r="V260" s="248">
        <f t="shared" si="68"/>
        <v>24</v>
      </c>
      <c r="W260" s="249">
        <f t="shared" si="68"/>
        <v>14.93059</v>
      </c>
      <c r="X260" s="250">
        <f t="shared" si="66"/>
        <v>-9.0694099999999995</v>
      </c>
      <c r="Y260" s="302">
        <v>10</v>
      </c>
      <c r="Z260" s="309">
        <v>5.4516900000000001</v>
      </c>
      <c r="AA260" s="250">
        <f t="shared" si="82"/>
        <v>-4.5483099999999999</v>
      </c>
    </row>
    <row r="261" spans="3:29" x14ac:dyDescent="0.2">
      <c r="C261" s="245" t="s">
        <v>660</v>
      </c>
      <c r="D261" s="301" t="s">
        <v>82</v>
      </c>
      <c r="E261" s="247"/>
      <c r="F261" s="276">
        <v>898.42690056351898</v>
      </c>
      <c r="G261" s="251">
        <f t="shared" si="73"/>
        <v>1392</v>
      </c>
      <c r="H261" s="249">
        <f t="shared" si="74"/>
        <v>1264.8372499999998</v>
      </c>
      <c r="I261" s="250">
        <f t="shared" si="64"/>
        <v>-127.16275000000019</v>
      </c>
      <c r="J261" s="302">
        <v>348</v>
      </c>
      <c r="K261" s="302">
        <v>300.94060999999988</v>
      </c>
      <c r="L261" s="250">
        <f t="shared" si="79"/>
        <v>-47.059390000000121</v>
      </c>
      <c r="M261" s="302">
        <v>348</v>
      </c>
      <c r="N261" s="302">
        <v>313.81394</v>
      </c>
      <c r="O261" s="252">
        <f t="shared" si="80"/>
        <v>-34.186059999999998</v>
      </c>
      <c r="P261" s="248">
        <f t="shared" si="67"/>
        <v>696</v>
      </c>
      <c r="Q261" s="249">
        <f t="shared" si="67"/>
        <v>614.75454999999988</v>
      </c>
      <c r="R261" s="250">
        <f t="shared" si="65"/>
        <v>-81.245450000000119</v>
      </c>
      <c r="S261" s="302">
        <v>348</v>
      </c>
      <c r="T261" s="309">
        <v>318.17410999999998</v>
      </c>
      <c r="U261" s="252">
        <f t="shared" si="81"/>
        <v>-29.825890000000015</v>
      </c>
      <c r="V261" s="248">
        <f t="shared" si="68"/>
        <v>1044</v>
      </c>
      <c r="W261" s="249">
        <f t="shared" si="68"/>
        <v>932.92865999999981</v>
      </c>
      <c r="X261" s="250">
        <f t="shared" si="66"/>
        <v>-111.07134000000019</v>
      </c>
      <c r="Y261" s="302">
        <v>348</v>
      </c>
      <c r="Z261" s="309">
        <v>331.90858999999995</v>
      </c>
      <c r="AA261" s="250">
        <f t="shared" si="82"/>
        <v>-16.091410000000053</v>
      </c>
    </row>
    <row r="262" spans="3:29" ht="12.2" customHeight="1" x14ac:dyDescent="0.2">
      <c r="C262" s="245" t="s">
        <v>661</v>
      </c>
      <c r="D262" s="301" t="s">
        <v>662</v>
      </c>
      <c r="E262" s="247"/>
      <c r="F262" s="276">
        <v>0</v>
      </c>
      <c r="G262" s="251">
        <f t="shared" si="73"/>
        <v>0</v>
      </c>
      <c r="H262" s="249">
        <f t="shared" si="74"/>
        <v>0</v>
      </c>
      <c r="I262" s="250">
        <f t="shared" si="64"/>
        <v>0</v>
      </c>
      <c r="J262" s="302">
        <v>0</v>
      </c>
      <c r="K262" s="302">
        <v>0</v>
      </c>
      <c r="L262" s="250">
        <f t="shared" si="79"/>
        <v>0</v>
      </c>
      <c r="M262" s="302">
        <v>0</v>
      </c>
      <c r="N262" s="302">
        <v>0</v>
      </c>
      <c r="O262" s="252">
        <f t="shared" si="80"/>
        <v>0</v>
      </c>
      <c r="P262" s="248">
        <f t="shared" si="67"/>
        <v>0</v>
      </c>
      <c r="Q262" s="249">
        <f t="shared" si="67"/>
        <v>0</v>
      </c>
      <c r="R262" s="250">
        <f t="shared" si="65"/>
        <v>0</v>
      </c>
      <c r="S262" s="302">
        <v>0</v>
      </c>
      <c r="T262" s="309">
        <v>0</v>
      </c>
      <c r="U262" s="252">
        <f t="shared" si="81"/>
        <v>0</v>
      </c>
      <c r="V262" s="248">
        <f t="shared" si="68"/>
        <v>0</v>
      </c>
      <c r="W262" s="249">
        <f t="shared" si="68"/>
        <v>0</v>
      </c>
      <c r="X262" s="250">
        <f t="shared" si="66"/>
        <v>0</v>
      </c>
      <c r="Y262" s="302">
        <v>0</v>
      </c>
      <c r="Z262" s="309">
        <v>0</v>
      </c>
      <c r="AA262" s="250">
        <f t="shared" si="82"/>
        <v>0</v>
      </c>
    </row>
    <row r="263" spans="3:29" x14ac:dyDescent="0.2">
      <c r="C263" s="245" t="s">
        <v>663</v>
      </c>
      <c r="D263" s="301" t="s">
        <v>664</v>
      </c>
      <c r="E263" s="247"/>
      <c r="F263" s="276">
        <v>197.64746390773453</v>
      </c>
      <c r="G263" s="251">
        <f t="shared" si="73"/>
        <v>306.23</v>
      </c>
      <c r="H263" s="249">
        <f t="shared" si="74"/>
        <v>29.240000000000002</v>
      </c>
      <c r="I263" s="250">
        <f t="shared" si="64"/>
        <v>-276.99</v>
      </c>
      <c r="J263" s="302">
        <v>42.589999999999996</v>
      </c>
      <c r="K263" s="302">
        <v>0</v>
      </c>
      <c r="L263" s="250">
        <f t="shared" si="79"/>
        <v>-42.589999999999996</v>
      </c>
      <c r="M263" s="303">
        <v>53.4</v>
      </c>
      <c r="N263" s="302">
        <v>24.23</v>
      </c>
      <c r="O263" s="252">
        <f t="shared" si="80"/>
        <v>-29.169999999999998</v>
      </c>
      <c r="P263" s="248">
        <f t="shared" si="67"/>
        <v>95.99</v>
      </c>
      <c r="Q263" s="249">
        <f t="shared" si="67"/>
        <v>24.23</v>
      </c>
      <c r="R263" s="250">
        <f t="shared" si="65"/>
        <v>-71.759999999999991</v>
      </c>
      <c r="S263" s="303">
        <v>175.44</v>
      </c>
      <c r="T263" s="309">
        <v>0</v>
      </c>
      <c r="U263" s="252">
        <f t="shared" si="81"/>
        <v>-175.44</v>
      </c>
      <c r="V263" s="248">
        <f t="shared" si="68"/>
        <v>271.43</v>
      </c>
      <c r="W263" s="249">
        <f t="shared" si="68"/>
        <v>24.23</v>
      </c>
      <c r="X263" s="250">
        <f t="shared" si="66"/>
        <v>-247.20000000000002</v>
      </c>
      <c r="Y263" s="303">
        <v>34.800000000000004</v>
      </c>
      <c r="Z263" s="309">
        <v>5.01</v>
      </c>
      <c r="AA263" s="250">
        <f t="shared" si="82"/>
        <v>-29.790000000000006</v>
      </c>
    </row>
    <row r="264" spans="3:29" s="188" customFormat="1" x14ac:dyDescent="0.2">
      <c r="C264" s="245" t="s">
        <v>665</v>
      </c>
      <c r="D264" s="301" t="s">
        <v>666</v>
      </c>
      <c r="E264" s="247"/>
      <c r="F264" s="276">
        <v>2733.3848776288141</v>
      </c>
      <c r="G264" s="251">
        <f t="shared" si="73"/>
        <v>4235.0376499999993</v>
      </c>
      <c r="H264" s="249">
        <f t="shared" si="74"/>
        <v>1567.68496</v>
      </c>
      <c r="I264" s="250">
        <f>H264-G264</f>
        <v>-2667.3526899999993</v>
      </c>
      <c r="J264" s="251">
        <f>J265+J266+J267</f>
        <v>1441.23929</v>
      </c>
      <c r="K264" s="251">
        <f>K265+K266+K267</f>
        <v>379.94638999999995</v>
      </c>
      <c r="L264" s="250">
        <f t="shared" si="79"/>
        <v>-1061.2928999999999</v>
      </c>
      <c r="M264" s="251">
        <f>M265+M266+M267</f>
        <v>931.26611999999989</v>
      </c>
      <c r="N264" s="251">
        <f>N265+N266+N267</f>
        <v>392.47570999999999</v>
      </c>
      <c r="O264" s="252">
        <f t="shared" si="80"/>
        <v>-538.79040999999984</v>
      </c>
      <c r="P264" s="248">
        <f t="shared" si="67"/>
        <v>2372.5054099999998</v>
      </c>
      <c r="Q264" s="249">
        <f t="shared" si="67"/>
        <v>772.4221</v>
      </c>
      <c r="R264" s="250">
        <f t="shared" si="65"/>
        <v>-1600.0833099999998</v>
      </c>
      <c r="S264" s="251">
        <f>S265+S266+S267</f>
        <v>931.26611999999989</v>
      </c>
      <c r="T264" s="251">
        <f>T265+T266+T267</f>
        <v>414.72131000000002</v>
      </c>
      <c r="U264" s="252">
        <f t="shared" si="81"/>
        <v>-516.54480999999987</v>
      </c>
      <c r="V264" s="248">
        <f t="shared" si="68"/>
        <v>3303.7715299999995</v>
      </c>
      <c r="W264" s="249">
        <f t="shared" si="68"/>
        <v>1187.1434100000001</v>
      </c>
      <c r="X264" s="250">
        <f t="shared" si="66"/>
        <v>-2116.6281199999994</v>
      </c>
      <c r="Y264" s="251">
        <f>Y265+Y266+Y267</f>
        <v>931.26611999999989</v>
      </c>
      <c r="Z264" s="251">
        <f>Z265+Z266+Z267</f>
        <v>380.54155000000003</v>
      </c>
      <c r="AA264" s="250">
        <f t="shared" si="82"/>
        <v>-550.72456999999986</v>
      </c>
      <c r="AC264" s="254"/>
    </row>
    <row r="265" spans="3:29" s="188" customFormat="1" x14ac:dyDescent="0.2">
      <c r="C265" s="245" t="s">
        <v>667</v>
      </c>
      <c r="D265" s="275" t="s">
        <v>668</v>
      </c>
      <c r="E265" s="247"/>
      <c r="F265" s="276">
        <v>46.609638912151567</v>
      </c>
      <c r="G265" s="251">
        <f t="shared" si="73"/>
        <v>72.215800000000002</v>
      </c>
      <c r="H265" s="249">
        <f t="shared" si="74"/>
        <v>4.1410600000000004</v>
      </c>
      <c r="I265" s="250">
        <f t="shared" si="64"/>
        <v>-68.074740000000006</v>
      </c>
      <c r="J265" s="302">
        <v>18.05395</v>
      </c>
      <c r="K265" s="302">
        <v>0.82630999999999988</v>
      </c>
      <c r="L265" s="250">
        <f t="shared" si="79"/>
        <v>-17.227640000000001</v>
      </c>
      <c r="M265" s="303">
        <v>18.05395</v>
      </c>
      <c r="N265" s="302">
        <v>0.37699000000000005</v>
      </c>
      <c r="O265" s="252">
        <f t="shared" si="80"/>
        <v>-17.676960000000001</v>
      </c>
      <c r="P265" s="248">
        <f t="shared" si="67"/>
        <v>36.107900000000001</v>
      </c>
      <c r="Q265" s="249">
        <f t="shared" si="67"/>
        <v>1.2033</v>
      </c>
      <c r="R265" s="250">
        <f>Q265-P265</f>
        <v>-34.904600000000002</v>
      </c>
      <c r="S265" s="303">
        <v>18.05395</v>
      </c>
      <c r="T265" s="309">
        <v>1.2295800000000001</v>
      </c>
      <c r="U265" s="252">
        <f t="shared" si="81"/>
        <v>-16.824370000000002</v>
      </c>
      <c r="V265" s="248">
        <f t="shared" si="68"/>
        <v>54.161850000000001</v>
      </c>
      <c r="W265" s="249">
        <f t="shared" si="68"/>
        <v>2.4328799999999999</v>
      </c>
      <c r="X265" s="250">
        <f>W265-V265</f>
        <v>-51.728970000000004</v>
      </c>
      <c r="Y265" s="303">
        <v>18.05395</v>
      </c>
      <c r="Z265" s="309">
        <v>1.7081800000000003</v>
      </c>
      <c r="AA265" s="250">
        <f t="shared" si="82"/>
        <v>-16.345770000000002</v>
      </c>
      <c r="AB265" s="190"/>
      <c r="AC265" s="254"/>
    </row>
    <row r="266" spans="3:29" s="188" customFormat="1" x14ac:dyDescent="0.2">
      <c r="C266" s="245" t="s">
        <v>669</v>
      </c>
      <c r="D266" s="275" t="s">
        <v>670</v>
      </c>
      <c r="E266" s="247"/>
      <c r="F266" s="276">
        <v>2512.3379496380649</v>
      </c>
      <c r="G266" s="251">
        <f t="shared" si="73"/>
        <v>3892.5531099999998</v>
      </c>
      <c r="H266" s="249">
        <f t="shared" si="74"/>
        <v>1052.7678799999999</v>
      </c>
      <c r="I266" s="250">
        <f t="shared" si="64"/>
        <v>-2839.78523</v>
      </c>
      <c r="J266" s="302">
        <v>1366.14832</v>
      </c>
      <c r="K266" s="302">
        <v>261.23431999999997</v>
      </c>
      <c r="L266" s="250">
        <f>K266-J266</f>
        <v>-1104.914</v>
      </c>
      <c r="M266" s="303">
        <v>842.13492999999994</v>
      </c>
      <c r="N266" s="302">
        <v>263.06616000000002</v>
      </c>
      <c r="O266" s="252">
        <f t="shared" si="80"/>
        <v>-579.06876999999986</v>
      </c>
      <c r="P266" s="248">
        <f t="shared" si="67"/>
        <v>2208.28325</v>
      </c>
      <c r="Q266" s="249">
        <f t="shared" si="67"/>
        <v>524.30047999999999</v>
      </c>
      <c r="R266" s="250">
        <f>Q266-P266</f>
        <v>-1683.9827700000001</v>
      </c>
      <c r="S266" s="303">
        <v>842.13492999999994</v>
      </c>
      <c r="T266" s="309">
        <v>266.39022</v>
      </c>
      <c r="U266" s="252">
        <f t="shared" si="81"/>
        <v>-575.74470999999994</v>
      </c>
      <c r="V266" s="248">
        <f t="shared" si="68"/>
        <v>3050.4181799999997</v>
      </c>
      <c r="W266" s="249">
        <f t="shared" si="68"/>
        <v>790.69069999999999</v>
      </c>
      <c r="X266" s="250">
        <f>W266-V266</f>
        <v>-2259.7274799999996</v>
      </c>
      <c r="Y266" s="303">
        <v>842.13492999999994</v>
      </c>
      <c r="Z266" s="309">
        <v>262.07718</v>
      </c>
      <c r="AA266" s="250">
        <f t="shared" si="82"/>
        <v>-580.05774999999994</v>
      </c>
      <c r="AC266" s="254"/>
    </row>
    <row r="267" spans="3:29" s="188" customFormat="1" x14ac:dyDescent="0.2">
      <c r="C267" s="245" t="s">
        <v>671</v>
      </c>
      <c r="D267" s="275" t="s">
        <v>672</v>
      </c>
      <c r="E267" s="247"/>
      <c r="F267" s="276">
        <v>174.43728907859742</v>
      </c>
      <c r="G267" s="251">
        <f t="shared" si="73"/>
        <v>270.26874000000004</v>
      </c>
      <c r="H267" s="249">
        <f t="shared" si="74"/>
        <v>510.77601999999996</v>
      </c>
      <c r="I267" s="250">
        <f>H267-G267</f>
        <v>240.50727999999992</v>
      </c>
      <c r="J267" s="302">
        <v>57.037020000000005</v>
      </c>
      <c r="K267" s="302">
        <v>117.88575999999999</v>
      </c>
      <c r="L267" s="250">
        <f>K267-J267</f>
        <v>60.848739999999985</v>
      </c>
      <c r="M267" s="303">
        <v>71.077240000000003</v>
      </c>
      <c r="N267" s="302">
        <v>129.03255999999999</v>
      </c>
      <c r="O267" s="252">
        <f>N267-M267</f>
        <v>57.955319999999986</v>
      </c>
      <c r="P267" s="248">
        <f t="shared" si="67"/>
        <v>128.11426</v>
      </c>
      <c r="Q267" s="249">
        <f t="shared" si="67"/>
        <v>246.91831999999999</v>
      </c>
      <c r="R267" s="250">
        <f>Q267-P267</f>
        <v>118.80405999999999</v>
      </c>
      <c r="S267" s="303">
        <v>71.077240000000003</v>
      </c>
      <c r="T267" s="309">
        <v>147.10150999999999</v>
      </c>
      <c r="U267" s="252">
        <f t="shared" si="81"/>
        <v>76.024269999999987</v>
      </c>
      <c r="V267" s="248">
        <f t="shared" si="68"/>
        <v>199.19150000000002</v>
      </c>
      <c r="W267" s="249">
        <f t="shared" si="68"/>
        <v>394.01982999999996</v>
      </c>
      <c r="X267" s="250">
        <f>W267-V267</f>
        <v>194.82832999999994</v>
      </c>
      <c r="Y267" s="303">
        <v>71.077240000000003</v>
      </c>
      <c r="Z267" s="309">
        <v>116.75619</v>
      </c>
      <c r="AA267" s="250">
        <f t="shared" si="82"/>
        <v>45.67895</v>
      </c>
      <c r="AC267" s="254"/>
    </row>
    <row r="268" spans="3:29" s="188" customFormat="1" x14ac:dyDescent="0.2">
      <c r="C268" s="245" t="s">
        <v>673</v>
      </c>
      <c r="D268" s="301" t="s">
        <v>674</v>
      </c>
      <c r="E268" s="247"/>
      <c r="F268" s="276">
        <v>154.84375287264135</v>
      </c>
      <c r="G268" s="251">
        <f t="shared" si="73"/>
        <v>240</v>
      </c>
      <c r="H268" s="249">
        <f t="shared" si="74"/>
        <v>183.57400999999999</v>
      </c>
      <c r="I268" s="250">
        <f t="shared" ref="I268:I331" si="83">H268-G268</f>
        <v>-56.425990000000013</v>
      </c>
      <c r="J268" s="302">
        <v>60</v>
      </c>
      <c r="K268" s="302">
        <v>85.989159999999998</v>
      </c>
      <c r="L268" s="250">
        <f t="shared" si="79"/>
        <v>25.989159999999998</v>
      </c>
      <c r="M268" s="303">
        <v>60</v>
      </c>
      <c r="N268" s="302">
        <v>40.123329999999996</v>
      </c>
      <c r="O268" s="252">
        <f t="shared" si="80"/>
        <v>-19.876670000000004</v>
      </c>
      <c r="P268" s="248">
        <f t="shared" si="67"/>
        <v>120</v>
      </c>
      <c r="Q268" s="249">
        <f t="shared" si="67"/>
        <v>126.11248999999999</v>
      </c>
      <c r="R268" s="250">
        <f>Q268-P268</f>
        <v>6.112489999999994</v>
      </c>
      <c r="S268" s="303">
        <v>60</v>
      </c>
      <c r="T268" s="309">
        <v>20.64</v>
      </c>
      <c r="U268" s="252">
        <f>T268-S268</f>
        <v>-39.36</v>
      </c>
      <c r="V268" s="248">
        <f t="shared" si="68"/>
        <v>180</v>
      </c>
      <c r="W268" s="249">
        <f t="shared" si="68"/>
        <v>146.75248999999999</v>
      </c>
      <c r="X268" s="250">
        <f>W268-V268</f>
        <v>-33.247510000000005</v>
      </c>
      <c r="Y268" s="303">
        <v>60</v>
      </c>
      <c r="Z268" s="309">
        <v>36.82152</v>
      </c>
      <c r="AA268" s="250">
        <f>Z268-Y268</f>
        <v>-23.17848</v>
      </c>
      <c r="AC268" s="254"/>
    </row>
    <row r="269" spans="3:29" s="188" customFormat="1" ht="12.2" customHeight="1" x14ac:dyDescent="0.2">
      <c r="C269" s="245" t="s">
        <v>675</v>
      </c>
      <c r="D269" s="301" t="s">
        <v>676</v>
      </c>
      <c r="E269" s="247"/>
      <c r="F269" s="276">
        <v>103.2291685817609</v>
      </c>
      <c r="G269" s="251">
        <f t="shared" si="73"/>
        <v>160</v>
      </c>
      <c r="H269" s="249">
        <f t="shared" si="74"/>
        <v>141.07741000000001</v>
      </c>
      <c r="I269" s="250">
        <f t="shared" si="83"/>
        <v>-18.922589999999985</v>
      </c>
      <c r="J269" s="302">
        <v>40</v>
      </c>
      <c r="K269" s="302">
        <v>60.325530000000022</v>
      </c>
      <c r="L269" s="250">
        <f t="shared" si="79"/>
        <v>20.325530000000022</v>
      </c>
      <c r="M269" s="303">
        <v>40</v>
      </c>
      <c r="N269" s="302">
        <v>23.578669999999999</v>
      </c>
      <c r="O269" s="252">
        <f t="shared" si="80"/>
        <v>-16.421330000000001</v>
      </c>
      <c r="P269" s="248">
        <f t="shared" si="67"/>
        <v>80</v>
      </c>
      <c r="Q269" s="249">
        <f t="shared" si="67"/>
        <v>83.904200000000017</v>
      </c>
      <c r="R269" s="250">
        <f t="shared" ref="R269:R332" si="84">Q269-P269</f>
        <v>3.9042000000000172</v>
      </c>
      <c r="S269" s="303">
        <v>40</v>
      </c>
      <c r="T269" s="309">
        <v>27.019680000000001</v>
      </c>
      <c r="U269" s="252">
        <f t="shared" si="81"/>
        <v>-12.980319999999999</v>
      </c>
      <c r="V269" s="248">
        <f t="shared" si="68"/>
        <v>120</v>
      </c>
      <c r="W269" s="249">
        <f t="shared" si="68"/>
        <v>110.92388000000003</v>
      </c>
      <c r="X269" s="250">
        <f>W269-V269</f>
        <v>-9.0761199999999747</v>
      </c>
      <c r="Y269" s="303">
        <v>40</v>
      </c>
      <c r="Z269" s="309">
        <v>30.15353</v>
      </c>
      <c r="AA269" s="250">
        <f t="shared" si="82"/>
        <v>-9.8464700000000001</v>
      </c>
      <c r="AC269" s="254"/>
    </row>
    <row r="270" spans="3:29" s="188" customFormat="1" ht="12.2" customHeight="1" x14ac:dyDescent="0.2">
      <c r="C270" s="245" t="s">
        <v>677</v>
      </c>
      <c r="D270" s="301" t="s">
        <v>678</v>
      </c>
      <c r="E270" s="247"/>
      <c r="F270" s="276"/>
      <c r="G270" s="251">
        <f t="shared" si="73"/>
        <v>0</v>
      </c>
      <c r="H270" s="249">
        <f t="shared" si="74"/>
        <v>33.434000000000005</v>
      </c>
      <c r="I270" s="250">
        <f t="shared" si="83"/>
        <v>33.434000000000005</v>
      </c>
      <c r="J270" s="302">
        <v>0</v>
      </c>
      <c r="K270" s="302">
        <v>33.434000000000005</v>
      </c>
      <c r="L270" s="250">
        <f t="shared" si="79"/>
        <v>33.434000000000005</v>
      </c>
      <c r="M270" s="303">
        <v>0</v>
      </c>
      <c r="N270" s="302">
        <v>0</v>
      </c>
      <c r="O270" s="252">
        <f t="shared" si="80"/>
        <v>0</v>
      </c>
      <c r="P270" s="248">
        <f t="shared" si="67"/>
        <v>0</v>
      </c>
      <c r="Q270" s="249">
        <f t="shared" si="67"/>
        <v>33.434000000000005</v>
      </c>
      <c r="R270" s="250">
        <f t="shared" si="84"/>
        <v>33.434000000000005</v>
      </c>
      <c r="S270" s="303">
        <v>0</v>
      </c>
      <c r="T270" s="309">
        <v>0</v>
      </c>
      <c r="U270" s="252">
        <f t="shared" si="81"/>
        <v>0</v>
      </c>
      <c r="V270" s="248">
        <f t="shared" si="68"/>
        <v>0</v>
      </c>
      <c r="W270" s="249">
        <f t="shared" si="68"/>
        <v>33.434000000000005</v>
      </c>
      <c r="X270" s="250">
        <f t="shared" ref="X270:X333" si="85">W270-V270</f>
        <v>33.434000000000005</v>
      </c>
      <c r="Y270" s="303">
        <v>0</v>
      </c>
      <c r="Z270" s="309">
        <v>0</v>
      </c>
      <c r="AA270" s="250">
        <f t="shared" si="82"/>
        <v>0</v>
      </c>
      <c r="AC270" s="254"/>
    </row>
    <row r="271" spans="3:29" s="188" customFormat="1" ht="12.2" hidden="1" customHeight="1" x14ac:dyDescent="0.2">
      <c r="C271" s="245" t="s">
        <v>679</v>
      </c>
      <c r="D271" s="301" t="s">
        <v>680</v>
      </c>
      <c r="E271" s="247"/>
      <c r="F271" s="276"/>
      <c r="G271" s="251">
        <f t="shared" si="73"/>
        <v>0</v>
      </c>
      <c r="H271" s="249">
        <f t="shared" si="74"/>
        <v>0</v>
      </c>
      <c r="I271" s="250">
        <f t="shared" si="83"/>
        <v>0</v>
      </c>
      <c r="J271" s="302">
        <v>0</v>
      </c>
      <c r="K271" s="302">
        <v>0</v>
      </c>
      <c r="L271" s="250">
        <f t="shared" si="79"/>
        <v>0</v>
      </c>
      <c r="M271" s="303">
        <v>0</v>
      </c>
      <c r="N271" s="302">
        <v>0</v>
      </c>
      <c r="O271" s="252">
        <f t="shared" si="80"/>
        <v>0</v>
      </c>
      <c r="P271" s="248">
        <f t="shared" si="67"/>
        <v>0</v>
      </c>
      <c r="Q271" s="249">
        <f t="shared" si="67"/>
        <v>0</v>
      </c>
      <c r="R271" s="250">
        <f t="shared" si="84"/>
        <v>0</v>
      </c>
      <c r="S271" s="303">
        <v>0</v>
      </c>
      <c r="T271" s="309">
        <v>0</v>
      </c>
      <c r="U271" s="252">
        <f t="shared" si="81"/>
        <v>0</v>
      </c>
      <c r="V271" s="248">
        <f t="shared" si="68"/>
        <v>0</v>
      </c>
      <c r="W271" s="249">
        <f t="shared" si="68"/>
        <v>0</v>
      </c>
      <c r="X271" s="250">
        <f t="shared" si="85"/>
        <v>0</v>
      </c>
      <c r="Y271" s="303">
        <v>0</v>
      </c>
      <c r="Z271" s="309">
        <v>0</v>
      </c>
      <c r="AA271" s="250">
        <f t="shared" si="82"/>
        <v>0</v>
      </c>
      <c r="AC271" s="254"/>
    </row>
    <row r="272" spans="3:29" s="188" customFormat="1" ht="12.2" customHeight="1" x14ac:dyDescent="0.2">
      <c r="C272" s="245" t="s">
        <v>681</v>
      </c>
      <c r="D272" s="301" t="s">
        <v>682</v>
      </c>
      <c r="E272" s="247"/>
      <c r="F272" s="276">
        <v>46.954423143675299</v>
      </c>
      <c r="G272" s="251">
        <f t="shared" si="73"/>
        <v>72.75</v>
      </c>
      <c r="H272" s="249">
        <f t="shared" si="74"/>
        <v>0</v>
      </c>
      <c r="I272" s="250">
        <f t="shared" si="83"/>
        <v>-72.75</v>
      </c>
      <c r="J272" s="302">
        <v>72.75</v>
      </c>
      <c r="K272" s="302">
        <v>0</v>
      </c>
      <c r="L272" s="250">
        <f t="shared" si="79"/>
        <v>-72.75</v>
      </c>
      <c r="M272" s="303">
        <v>0</v>
      </c>
      <c r="N272" s="302">
        <v>0</v>
      </c>
      <c r="O272" s="252">
        <f t="shared" si="80"/>
        <v>0</v>
      </c>
      <c r="P272" s="248">
        <f t="shared" si="67"/>
        <v>72.75</v>
      </c>
      <c r="Q272" s="249">
        <f t="shared" si="67"/>
        <v>0</v>
      </c>
      <c r="R272" s="250">
        <f t="shared" si="84"/>
        <v>-72.75</v>
      </c>
      <c r="S272" s="303">
        <v>0</v>
      </c>
      <c r="T272" s="309">
        <v>0</v>
      </c>
      <c r="U272" s="252">
        <f t="shared" si="81"/>
        <v>0</v>
      </c>
      <c r="V272" s="248">
        <f t="shared" si="68"/>
        <v>72.75</v>
      </c>
      <c r="W272" s="249">
        <f t="shared" si="68"/>
        <v>0</v>
      </c>
      <c r="X272" s="250">
        <f t="shared" si="85"/>
        <v>-72.75</v>
      </c>
      <c r="Y272" s="303">
        <v>0</v>
      </c>
      <c r="Z272" s="309">
        <v>0</v>
      </c>
      <c r="AA272" s="250">
        <f t="shared" si="82"/>
        <v>0</v>
      </c>
      <c r="AC272" s="254"/>
    </row>
    <row r="273" spans="1:29" s="188" customFormat="1" ht="12.2" hidden="1" customHeight="1" x14ac:dyDescent="0.2">
      <c r="C273" s="245" t="s">
        <v>683</v>
      </c>
      <c r="D273" s="301" t="s">
        <v>684</v>
      </c>
      <c r="E273" s="247"/>
      <c r="F273" s="276"/>
      <c r="G273" s="251">
        <f t="shared" si="73"/>
        <v>0</v>
      </c>
      <c r="H273" s="249">
        <f t="shared" si="74"/>
        <v>0</v>
      </c>
      <c r="I273" s="250">
        <f t="shared" si="83"/>
        <v>0</v>
      </c>
      <c r="J273" s="302">
        <v>0</v>
      </c>
      <c r="K273" s="302">
        <v>0</v>
      </c>
      <c r="L273" s="250">
        <f t="shared" si="79"/>
        <v>0</v>
      </c>
      <c r="M273" s="303">
        <v>0</v>
      </c>
      <c r="N273" s="302">
        <v>0</v>
      </c>
      <c r="O273" s="252">
        <f t="shared" si="80"/>
        <v>0</v>
      </c>
      <c r="P273" s="248">
        <f t="shared" si="67"/>
        <v>0</v>
      </c>
      <c r="Q273" s="249">
        <f t="shared" si="67"/>
        <v>0</v>
      </c>
      <c r="R273" s="250">
        <f t="shared" si="84"/>
        <v>0</v>
      </c>
      <c r="S273" s="303">
        <v>0</v>
      </c>
      <c r="T273" s="309">
        <v>0</v>
      </c>
      <c r="U273" s="252">
        <f t="shared" si="81"/>
        <v>0</v>
      </c>
      <c r="V273" s="248">
        <f t="shared" si="68"/>
        <v>0</v>
      </c>
      <c r="W273" s="249">
        <f t="shared" si="68"/>
        <v>0</v>
      </c>
      <c r="X273" s="250">
        <f t="shared" si="85"/>
        <v>0</v>
      </c>
      <c r="Y273" s="303">
        <v>0</v>
      </c>
      <c r="Z273" s="309">
        <v>0</v>
      </c>
      <c r="AA273" s="250">
        <f t="shared" si="82"/>
        <v>0</v>
      </c>
      <c r="AC273" s="254"/>
    </row>
    <row r="274" spans="1:29" s="188" customFormat="1" ht="12.2" hidden="1" customHeight="1" x14ac:dyDescent="0.2">
      <c r="C274" s="245" t="s">
        <v>685</v>
      </c>
      <c r="D274" s="301" t="s">
        <v>686</v>
      </c>
      <c r="E274" s="247"/>
      <c r="F274" s="276"/>
      <c r="G274" s="251">
        <f t="shared" si="73"/>
        <v>0</v>
      </c>
      <c r="H274" s="249">
        <f t="shared" si="74"/>
        <v>0</v>
      </c>
      <c r="I274" s="250">
        <f t="shared" si="83"/>
        <v>0</v>
      </c>
      <c r="J274" s="302">
        <v>0</v>
      </c>
      <c r="K274" s="302">
        <v>0</v>
      </c>
      <c r="L274" s="250">
        <f t="shared" si="79"/>
        <v>0</v>
      </c>
      <c r="M274" s="303">
        <v>0</v>
      </c>
      <c r="N274" s="302">
        <v>0</v>
      </c>
      <c r="O274" s="252">
        <f t="shared" si="80"/>
        <v>0</v>
      </c>
      <c r="P274" s="248">
        <f t="shared" si="67"/>
        <v>0</v>
      </c>
      <c r="Q274" s="249">
        <f t="shared" si="67"/>
        <v>0</v>
      </c>
      <c r="R274" s="250">
        <f t="shared" si="84"/>
        <v>0</v>
      </c>
      <c r="S274" s="303">
        <v>0</v>
      </c>
      <c r="T274" s="309">
        <v>0</v>
      </c>
      <c r="U274" s="252">
        <f t="shared" si="81"/>
        <v>0</v>
      </c>
      <c r="V274" s="248">
        <f t="shared" si="68"/>
        <v>0</v>
      </c>
      <c r="W274" s="249">
        <f t="shared" si="68"/>
        <v>0</v>
      </c>
      <c r="X274" s="250">
        <f t="shared" si="85"/>
        <v>0</v>
      </c>
      <c r="Y274" s="303">
        <v>0</v>
      </c>
      <c r="Z274" s="309">
        <v>0</v>
      </c>
      <c r="AA274" s="250">
        <f t="shared" si="82"/>
        <v>0</v>
      </c>
      <c r="AC274" s="254"/>
    </row>
    <row r="275" spans="1:29" s="188" customFormat="1" ht="12.2" hidden="1" customHeight="1" x14ac:dyDescent="0.2">
      <c r="C275" s="245" t="s">
        <v>687</v>
      </c>
      <c r="D275" s="301" t="s">
        <v>688</v>
      </c>
      <c r="E275" s="247"/>
      <c r="F275" s="276"/>
      <c r="G275" s="251">
        <f t="shared" si="73"/>
        <v>0</v>
      </c>
      <c r="H275" s="249">
        <f t="shared" si="74"/>
        <v>0</v>
      </c>
      <c r="I275" s="250">
        <f t="shared" si="83"/>
        <v>0</v>
      </c>
      <c r="J275" s="302">
        <v>0</v>
      </c>
      <c r="K275" s="302"/>
      <c r="L275" s="250">
        <f t="shared" si="79"/>
        <v>0</v>
      </c>
      <c r="M275" s="303">
        <v>0</v>
      </c>
      <c r="N275" s="302">
        <v>0</v>
      </c>
      <c r="O275" s="252">
        <f t="shared" si="80"/>
        <v>0</v>
      </c>
      <c r="P275" s="248">
        <f t="shared" si="67"/>
        <v>0</v>
      </c>
      <c r="Q275" s="249">
        <f t="shared" si="67"/>
        <v>0</v>
      </c>
      <c r="R275" s="250">
        <f t="shared" si="84"/>
        <v>0</v>
      </c>
      <c r="S275" s="303">
        <v>0</v>
      </c>
      <c r="T275" s="309">
        <v>0</v>
      </c>
      <c r="U275" s="252">
        <f t="shared" si="81"/>
        <v>0</v>
      </c>
      <c r="V275" s="248">
        <f t="shared" si="68"/>
        <v>0</v>
      </c>
      <c r="W275" s="249">
        <f t="shared" si="68"/>
        <v>0</v>
      </c>
      <c r="X275" s="250">
        <f t="shared" si="85"/>
        <v>0</v>
      </c>
      <c r="Y275" s="303">
        <v>0</v>
      </c>
      <c r="Z275" s="309">
        <v>0</v>
      </c>
      <c r="AA275" s="250">
        <f t="shared" si="82"/>
        <v>0</v>
      </c>
      <c r="AC275" s="254"/>
    </row>
    <row r="276" spans="1:29" s="188" customFormat="1" ht="12.2" customHeight="1" x14ac:dyDescent="0.2">
      <c r="C276" s="245" t="s">
        <v>689</v>
      </c>
      <c r="D276" s="301" t="s">
        <v>690</v>
      </c>
      <c r="E276" s="247"/>
      <c r="F276" s="276"/>
      <c r="G276" s="251">
        <f t="shared" si="73"/>
        <v>130</v>
      </c>
      <c r="H276" s="249">
        <f t="shared" si="74"/>
        <v>0</v>
      </c>
      <c r="I276" s="250">
        <f t="shared" si="83"/>
        <v>-130</v>
      </c>
      <c r="J276" s="249">
        <f>J277+J281</f>
        <v>50</v>
      </c>
      <c r="K276" s="249">
        <f>K277+K281</f>
        <v>0</v>
      </c>
      <c r="L276" s="250">
        <f t="shared" si="79"/>
        <v>-50</v>
      </c>
      <c r="M276" s="251">
        <f>M277+M281</f>
        <v>25</v>
      </c>
      <c r="N276" s="249">
        <f>N277+N281</f>
        <v>0</v>
      </c>
      <c r="O276" s="252">
        <f t="shared" si="80"/>
        <v>-25</v>
      </c>
      <c r="P276" s="248">
        <f t="shared" si="67"/>
        <v>75</v>
      </c>
      <c r="Q276" s="249">
        <f t="shared" si="67"/>
        <v>0</v>
      </c>
      <c r="R276" s="250">
        <f t="shared" si="84"/>
        <v>-75</v>
      </c>
      <c r="S276" s="251">
        <f>S277+S281</f>
        <v>28</v>
      </c>
      <c r="T276" s="249">
        <f>T277+T281</f>
        <v>0</v>
      </c>
      <c r="U276" s="252">
        <f t="shared" si="81"/>
        <v>-28</v>
      </c>
      <c r="V276" s="248">
        <f t="shared" si="68"/>
        <v>103</v>
      </c>
      <c r="W276" s="249">
        <f t="shared" si="68"/>
        <v>0</v>
      </c>
      <c r="X276" s="250">
        <f t="shared" si="85"/>
        <v>-103</v>
      </c>
      <c r="Y276" s="251">
        <f>Y277+Y281</f>
        <v>27</v>
      </c>
      <c r="Z276" s="249">
        <f>Z277+Z281</f>
        <v>0</v>
      </c>
      <c r="AA276" s="250">
        <f t="shared" si="82"/>
        <v>-27</v>
      </c>
      <c r="AC276" s="254"/>
    </row>
    <row r="277" spans="1:29" s="188" customFormat="1" ht="12.2" customHeight="1" x14ac:dyDescent="0.2">
      <c r="C277" s="245" t="s">
        <v>691</v>
      </c>
      <c r="D277" s="275" t="s">
        <v>335</v>
      </c>
      <c r="E277" s="247"/>
      <c r="F277" s="276"/>
      <c r="G277" s="251">
        <f t="shared" si="73"/>
        <v>130</v>
      </c>
      <c r="H277" s="249">
        <f t="shared" si="74"/>
        <v>0</v>
      </c>
      <c r="I277" s="250">
        <f t="shared" si="83"/>
        <v>-130</v>
      </c>
      <c r="J277" s="249">
        <f>J278+J279+J280</f>
        <v>50</v>
      </c>
      <c r="K277" s="249">
        <f>K278+K279+K280</f>
        <v>0</v>
      </c>
      <c r="L277" s="250">
        <f t="shared" si="79"/>
        <v>-50</v>
      </c>
      <c r="M277" s="251">
        <f>M278+M279+M280</f>
        <v>25</v>
      </c>
      <c r="N277" s="249">
        <f>N278+N279+N280</f>
        <v>0</v>
      </c>
      <c r="O277" s="252">
        <f t="shared" si="80"/>
        <v>-25</v>
      </c>
      <c r="P277" s="248">
        <f t="shared" si="67"/>
        <v>75</v>
      </c>
      <c r="Q277" s="249">
        <f t="shared" si="67"/>
        <v>0</v>
      </c>
      <c r="R277" s="250">
        <f t="shared" si="84"/>
        <v>-75</v>
      </c>
      <c r="S277" s="251">
        <f>S278+S279+S280</f>
        <v>28</v>
      </c>
      <c r="T277" s="249">
        <f>T278+T279+T280</f>
        <v>0</v>
      </c>
      <c r="U277" s="252">
        <f t="shared" si="81"/>
        <v>-28</v>
      </c>
      <c r="V277" s="248">
        <f t="shared" si="68"/>
        <v>103</v>
      </c>
      <c r="W277" s="249">
        <f t="shared" si="68"/>
        <v>0</v>
      </c>
      <c r="X277" s="250">
        <f t="shared" si="85"/>
        <v>-103</v>
      </c>
      <c r="Y277" s="251">
        <f>Y278+Y279+Y280</f>
        <v>27</v>
      </c>
      <c r="Z277" s="249">
        <f>Z278+Z279+Z280</f>
        <v>0</v>
      </c>
      <c r="AA277" s="250">
        <f t="shared" si="82"/>
        <v>-27</v>
      </c>
      <c r="AC277" s="254"/>
    </row>
    <row r="278" spans="1:29" s="188" customFormat="1" ht="12.2" customHeight="1" x14ac:dyDescent="0.2">
      <c r="C278" s="245" t="s">
        <v>692</v>
      </c>
      <c r="D278" s="345" t="s">
        <v>541</v>
      </c>
      <c r="E278" s="247"/>
      <c r="F278" s="276"/>
      <c r="G278" s="251">
        <f t="shared" si="73"/>
        <v>130</v>
      </c>
      <c r="H278" s="249">
        <f t="shared" si="74"/>
        <v>0</v>
      </c>
      <c r="I278" s="250">
        <f t="shared" si="83"/>
        <v>-130</v>
      </c>
      <c r="J278" s="302">
        <v>50</v>
      </c>
      <c r="K278" s="302">
        <v>0</v>
      </c>
      <c r="L278" s="250">
        <f t="shared" si="79"/>
        <v>-50</v>
      </c>
      <c r="M278" s="303">
        <v>25</v>
      </c>
      <c r="N278" s="302">
        <v>0</v>
      </c>
      <c r="O278" s="252">
        <f t="shared" si="80"/>
        <v>-25</v>
      </c>
      <c r="P278" s="248">
        <f t="shared" si="67"/>
        <v>75</v>
      </c>
      <c r="Q278" s="249">
        <f t="shared" si="67"/>
        <v>0</v>
      </c>
      <c r="R278" s="250">
        <f t="shared" si="84"/>
        <v>-75</v>
      </c>
      <c r="S278" s="303">
        <v>28</v>
      </c>
      <c r="T278" s="309">
        <v>0</v>
      </c>
      <c r="U278" s="252">
        <f t="shared" si="81"/>
        <v>-28</v>
      </c>
      <c r="V278" s="248">
        <f t="shared" si="68"/>
        <v>103</v>
      </c>
      <c r="W278" s="249">
        <f t="shared" si="68"/>
        <v>0</v>
      </c>
      <c r="X278" s="250">
        <f t="shared" si="85"/>
        <v>-103</v>
      </c>
      <c r="Y278" s="303">
        <v>27</v>
      </c>
      <c r="Z278" s="309">
        <v>0</v>
      </c>
      <c r="AA278" s="250">
        <f t="shared" si="82"/>
        <v>-27</v>
      </c>
      <c r="AC278" s="254"/>
    </row>
    <row r="279" spans="1:29" s="188" customFormat="1" ht="12.2" hidden="1" customHeight="1" x14ac:dyDescent="0.2">
      <c r="C279" s="245" t="s">
        <v>693</v>
      </c>
      <c r="D279" s="345" t="s">
        <v>694</v>
      </c>
      <c r="E279" s="247"/>
      <c r="F279" s="276"/>
      <c r="G279" s="251">
        <f t="shared" si="73"/>
        <v>0</v>
      </c>
      <c r="H279" s="249">
        <f t="shared" si="74"/>
        <v>0</v>
      </c>
      <c r="I279" s="250">
        <f t="shared" si="83"/>
        <v>0</v>
      </c>
      <c r="J279" s="302">
        <v>0</v>
      </c>
      <c r="K279" s="302"/>
      <c r="L279" s="250">
        <f t="shared" si="79"/>
        <v>0</v>
      </c>
      <c r="M279" s="303">
        <v>0</v>
      </c>
      <c r="N279" s="302"/>
      <c r="O279" s="252">
        <f t="shared" si="80"/>
        <v>0</v>
      </c>
      <c r="P279" s="248">
        <f t="shared" si="67"/>
        <v>0</v>
      </c>
      <c r="Q279" s="249">
        <f t="shared" si="67"/>
        <v>0</v>
      </c>
      <c r="R279" s="250">
        <f t="shared" si="84"/>
        <v>0</v>
      </c>
      <c r="S279" s="303">
        <v>0</v>
      </c>
      <c r="T279" s="302"/>
      <c r="U279" s="252">
        <f t="shared" si="81"/>
        <v>0</v>
      </c>
      <c r="V279" s="248">
        <f t="shared" si="68"/>
        <v>0</v>
      </c>
      <c r="W279" s="249">
        <f t="shared" si="68"/>
        <v>0</v>
      </c>
      <c r="X279" s="250">
        <f t="shared" si="85"/>
        <v>0</v>
      </c>
      <c r="Y279" s="303">
        <v>0</v>
      </c>
      <c r="Z279" s="302"/>
      <c r="AA279" s="250">
        <f t="shared" si="82"/>
        <v>0</v>
      </c>
      <c r="AC279" s="254"/>
    </row>
    <row r="280" spans="1:29" s="188" customFormat="1" ht="12.2" hidden="1" customHeight="1" x14ac:dyDescent="0.2">
      <c r="C280" s="245" t="s">
        <v>695</v>
      </c>
      <c r="D280" s="345" t="s">
        <v>341</v>
      </c>
      <c r="E280" s="247"/>
      <c r="F280" s="276"/>
      <c r="G280" s="251">
        <f t="shared" si="73"/>
        <v>0</v>
      </c>
      <c r="H280" s="249">
        <f t="shared" si="74"/>
        <v>0</v>
      </c>
      <c r="I280" s="250">
        <f t="shared" si="83"/>
        <v>0</v>
      </c>
      <c r="J280" s="302">
        <v>0</v>
      </c>
      <c r="K280" s="302"/>
      <c r="L280" s="250">
        <f t="shared" si="79"/>
        <v>0</v>
      </c>
      <c r="M280" s="303">
        <v>0</v>
      </c>
      <c r="N280" s="302"/>
      <c r="O280" s="252">
        <f t="shared" si="80"/>
        <v>0</v>
      </c>
      <c r="P280" s="248">
        <f t="shared" si="67"/>
        <v>0</v>
      </c>
      <c r="Q280" s="249">
        <f t="shared" si="67"/>
        <v>0</v>
      </c>
      <c r="R280" s="250">
        <f t="shared" si="84"/>
        <v>0</v>
      </c>
      <c r="S280" s="303">
        <v>0</v>
      </c>
      <c r="T280" s="302"/>
      <c r="U280" s="252">
        <f t="shared" si="81"/>
        <v>0</v>
      </c>
      <c r="V280" s="248">
        <f t="shared" si="68"/>
        <v>0</v>
      </c>
      <c r="W280" s="249">
        <f t="shared" si="68"/>
        <v>0</v>
      </c>
      <c r="X280" s="250">
        <f t="shared" si="85"/>
        <v>0</v>
      </c>
      <c r="Y280" s="303">
        <v>0</v>
      </c>
      <c r="Z280" s="302"/>
      <c r="AA280" s="250">
        <f t="shared" si="82"/>
        <v>0</v>
      </c>
      <c r="AC280" s="254"/>
    </row>
    <row r="281" spans="1:29" s="188" customFormat="1" ht="12.2" hidden="1" customHeight="1" x14ac:dyDescent="0.2">
      <c r="C281" s="245" t="s">
        <v>696</v>
      </c>
      <c r="D281" s="275" t="s">
        <v>349</v>
      </c>
      <c r="E281" s="247"/>
      <c r="F281" s="276"/>
      <c r="G281" s="251">
        <f t="shared" si="73"/>
        <v>0</v>
      </c>
      <c r="H281" s="249">
        <f t="shared" si="74"/>
        <v>0</v>
      </c>
      <c r="I281" s="250">
        <f t="shared" si="83"/>
        <v>0</v>
      </c>
      <c r="J281" s="249">
        <f>J282+J283+J284</f>
        <v>0</v>
      </c>
      <c r="K281" s="249">
        <f>K282+K283+K284</f>
        <v>0</v>
      </c>
      <c r="L281" s="250">
        <f t="shared" si="79"/>
        <v>0</v>
      </c>
      <c r="M281" s="251">
        <f>M282+M283+M284</f>
        <v>0</v>
      </c>
      <c r="N281" s="249">
        <f>N282+N283+N284</f>
        <v>0</v>
      </c>
      <c r="O281" s="252">
        <f t="shared" si="80"/>
        <v>0</v>
      </c>
      <c r="P281" s="248">
        <f t="shared" ref="P281:Q349" si="86">J281+M281</f>
        <v>0</v>
      </c>
      <c r="Q281" s="249">
        <f t="shared" si="86"/>
        <v>0</v>
      </c>
      <c r="R281" s="250">
        <f t="shared" si="84"/>
        <v>0</v>
      </c>
      <c r="S281" s="251">
        <f>S282+S283+S284</f>
        <v>0</v>
      </c>
      <c r="T281" s="249">
        <f>T282+T283+T284</f>
        <v>0</v>
      </c>
      <c r="U281" s="252">
        <f t="shared" si="81"/>
        <v>0</v>
      </c>
      <c r="V281" s="248">
        <f t="shared" ref="V281:W349" si="87">P281+S281</f>
        <v>0</v>
      </c>
      <c r="W281" s="249">
        <f t="shared" si="87"/>
        <v>0</v>
      </c>
      <c r="X281" s="250">
        <f t="shared" si="85"/>
        <v>0</v>
      </c>
      <c r="Y281" s="251">
        <f>Y282+Y283+Y284</f>
        <v>0</v>
      </c>
      <c r="Z281" s="249">
        <f>Z282+Z283+Z284</f>
        <v>0</v>
      </c>
      <c r="AA281" s="250">
        <f t="shared" si="82"/>
        <v>0</v>
      </c>
      <c r="AC281" s="254"/>
    </row>
    <row r="282" spans="1:29" s="188" customFormat="1" ht="12.2" hidden="1" customHeight="1" x14ac:dyDescent="0.2">
      <c r="C282" s="245" t="s">
        <v>697</v>
      </c>
      <c r="D282" s="345" t="s">
        <v>337</v>
      </c>
      <c r="E282" s="247"/>
      <c r="F282" s="276"/>
      <c r="G282" s="251">
        <f t="shared" si="73"/>
        <v>0</v>
      </c>
      <c r="H282" s="249">
        <f t="shared" si="74"/>
        <v>0</v>
      </c>
      <c r="I282" s="250">
        <f t="shared" si="83"/>
        <v>0</v>
      </c>
      <c r="J282" s="302">
        <v>0</v>
      </c>
      <c r="K282" s="302"/>
      <c r="L282" s="250">
        <f t="shared" si="79"/>
        <v>0</v>
      </c>
      <c r="M282" s="303">
        <v>0</v>
      </c>
      <c r="N282" s="302"/>
      <c r="O282" s="252">
        <f t="shared" si="80"/>
        <v>0</v>
      </c>
      <c r="P282" s="248">
        <f t="shared" si="86"/>
        <v>0</v>
      </c>
      <c r="Q282" s="249">
        <f t="shared" si="86"/>
        <v>0</v>
      </c>
      <c r="R282" s="250">
        <f t="shared" si="84"/>
        <v>0</v>
      </c>
      <c r="S282" s="303">
        <v>0</v>
      </c>
      <c r="T282" s="302"/>
      <c r="U282" s="252">
        <f t="shared" si="81"/>
        <v>0</v>
      </c>
      <c r="V282" s="248">
        <f t="shared" si="87"/>
        <v>0</v>
      </c>
      <c r="W282" s="249">
        <f t="shared" si="87"/>
        <v>0</v>
      </c>
      <c r="X282" s="250">
        <f t="shared" si="85"/>
        <v>0</v>
      </c>
      <c r="Y282" s="303">
        <v>0</v>
      </c>
      <c r="Z282" s="302"/>
      <c r="AA282" s="250">
        <f t="shared" si="82"/>
        <v>0</v>
      </c>
      <c r="AC282" s="254"/>
    </row>
    <row r="283" spans="1:29" s="188" customFormat="1" ht="12.2" hidden="1" customHeight="1" x14ac:dyDescent="0.2">
      <c r="C283" s="245" t="s">
        <v>698</v>
      </c>
      <c r="D283" s="345" t="s">
        <v>694</v>
      </c>
      <c r="E283" s="247"/>
      <c r="F283" s="276"/>
      <c r="G283" s="251">
        <f t="shared" si="73"/>
        <v>0</v>
      </c>
      <c r="H283" s="249">
        <f t="shared" si="74"/>
        <v>0</v>
      </c>
      <c r="I283" s="250">
        <f t="shared" si="83"/>
        <v>0</v>
      </c>
      <c r="J283" s="302">
        <v>0</v>
      </c>
      <c r="K283" s="302"/>
      <c r="L283" s="250">
        <f t="shared" si="79"/>
        <v>0</v>
      </c>
      <c r="M283" s="303">
        <v>0</v>
      </c>
      <c r="N283" s="302"/>
      <c r="O283" s="252">
        <f t="shared" si="80"/>
        <v>0</v>
      </c>
      <c r="P283" s="248">
        <f t="shared" si="86"/>
        <v>0</v>
      </c>
      <c r="Q283" s="249">
        <f t="shared" si="86"/>
        <v>0</v>
      </c>
      <c r="R283" s="250">
        <f t="shared" si="84"/>
        <v>0</v>
      </c>
      <c r="S283" s="303">
        <v>0</v>
      </c>
      <c r="T283" s="302"/>
      <c r="U283" s="252">
        <f t="shared" si="81"/>
        <v>0</v>
      </c>
      <c r="V283" s="248">
        <f t="shared" si="87"/>
        <v>0</v>
      </c>
      <c r="W283" s="249">
        <f t="shared" si="87"/>
        <v>0</v>
      </c>
      <c r="X283" s="250">
        <f t="shared" si="85"/>
        <v>0</v>
      </c>
      <c r="Y283" s="303">
        <v>0</v>
      </c>
      <c r="Z283" s="302"/>
      <c r="AA283" s="250">
        <f t="shared" si="82"/>
        <v>0</v>
      </c>
      <c r="AC283" s="254"/>
    </row>
    <row r="284" spans="1:29" s="188" customFormat="1" ht="12.2" hidden="1" customHeight="1" x14ac:dyDescent="0.2">
      <c r="C284" s="245" t="s">
        <v>699</v>
      </c>
      <c r="D284" s="345" t="s">
        <v>341</v>
      </c>
      <c r="E284" s="247"/>
      <c r="F284" s="276"/>
      <c r="G284" s="251">
        <f t="shared" si="73"/>
        <v>0</v>
      </c>
      <c r="H284" s="249">
        <f t="shared" si="74"/>
        <v>0</v>
      </c>
      <c r="I284" s="250">
        <f t="shared" si="83"/>
        <v>0</v>
      </c>
      <c r="J284" s="302">
        <v>0</v>
      </c>
      <c r="K284" s="302"/>
      <c r="L284" s="250">
        <f t="shared" si="79"/>
        <v>0</v>
      </c>
      <c r="M284" s="303">
        <v>0</v>
      </c>
      <c r="N284" s="302"/>
      <c r="O284" s="252">
        <f t="shared" si="80"/>
        <v>0</v>
      </c>
      <c r="P284" s="248">
        <f t="shared" si="86"/>
        <v>0</v>
      </c>
      <c r="Q284" s="249">
        <f t="shared" si="86"/>
        <v>0</v>
      </c>
      <c r="R284" s="250">
        <f t="shared" si="84"/>
        <v>0</v>
      </c>
      <c r="S284" s="303">
        <v>0</v>
      </c>
      <c r="T284" s="302"/>
      <c r="U284" s="252">
        <f t="shared" si="81"/>
        <v>0</v>
      </c>
      <c r="V284" s="248">
        <f t="shared" si="87"/>
        <v>0</v>
      </c>
      <c r="W284" s="249">
        <f t="shared" si="87"/>
        <v>0</v>
      </c>
      <c r="X284" s="250">
        <f t="shared" si="85"/>
        <v>0</v>
      </c>
      <c r="Y284" s="303">
        <v>0</v>
      </c>
      <c r="Z284" s="302"/>
      <c r="AA284" s="250">
        <f t="shared" si="82"/>
        <v>0</v>
      </c>
      <c r="AC284" s="254"/>
    </row>
    <row r="285" spans="1:29" s="346" customFormat="1" ht="12.2" hidden="1" customHeight="1" x14ac:dyDescent="0.2">
      <c r="A285" s="188"/>
      <c r="B285" s="188"/>
      <c r="C285" s="279" t="s">
        <v>700</v>
      </c>
      <c r="D285" s="308" t="s">
        <v>701</v>
      </c>
      <c r="E285" s="281"/>
      <c r="F285" s="282"/>
      <c r="G285" s="284">
        <f t="shared" si="73"/>
        <v>0</v>
      </c>
      <c r="H285" s="285">
        <f t="shared" si="74"/>
        <v>0</v>
      </c>
      <c r="I285" s="283">
        <f t="shared" si="83"/>
        <v>0</v>
      </c>
      <c r="J285" s="309">
        <v>0</v>
      </c>
      <c r="K285" s="309"/>
      <c r="L285" s="283">
        <f t="shared" si="79"/>
        <v>0</v>
      </c>
      <c r="M285" s="310">
        <v>0</v>
      </c>
      <c r="N285" s="309"/>
      <c r="O285" s="286">
        <f t="shared" si="80"/>
        <v>0</v>
      </c>
      <c r="P285" s="287">
        <f t="shared" si="86"/>
        <v>0</v>
      </c>
      <c r="Q285" s="285">
        <f t="shared" si="86"/>
        <v>0</v>
      </c>
      <c r="R285" s="283">
        <f t="shared" si="84"/>
        <v>0</v>
      </c>
      <c r="S285" s="310">
        <v>0</v>
      </c>
      <c r="T285" s="309"/>
      <c r="U285" s="286">
        <f t="shared" si="81"/>
        <v>0</v>
      </c>
      <c r="V285" s="287">
        <f t="shared" si="87"/>
        <v>0</v>
      </c>
      <c r="W285" s="285">
        <f t="shared" si="87"/>
        <v>0</v>
      </c>
      <c r="X285" s="283">
        <f t="shared" si="85"/>
        <v>0</v>
      </c>
      <c r="Y285" s="310">
        <v>0</v>
      </c>
      <c r="Z285" s="309"/>
      <c r="AA285" s="283">
        <f t="shared" si="82"/>
        <v>0</v>
      </c>
      <c r="AC285" s="254"/>
    </row>
    <row r="286" spans="1:29" s="188" customFormat="1" ht="12.2" customHeight="1" x14ac:dyDescent="0.2">
      <c r="C286" s="245" t="s">
        <v>702</v>
      </c>
      <c r="D286" s="301" t="s">
        <v>703</v>
      </c>
      <c r="E286" s="247"/>
      <c r="F286" s="276">
        <v>1703.9130872756398</v>
      </c>
      <c r="G286" s="251">
        <f t="shared" si="73"/>
        <v>2640</v>
      </c>
      <c r="H286" s="249">
        <f t="shared" si="74"/>
        <v>2932</v>
      </c>
      <c r="I286" s="250">
        <f t="shared" si="83"/>
        <v>292</v>
      </c>
      <c r="J286" s="302">
        <v>660</v>
      </c>
      <c r="K286" s="302">
        <v>733</v>
      </c>
      <c r="L286" s="250">
        <f t="shared" si="79"/>
        <v>73</v>
      </c>
      <c r="M286" s="303">
        <v>660</v>
      </c>
      <c r="N286" s="302">
        <v>733</v>
      </c>
      <c r="O286" s="252">
        <f t="shared" si="80"/>
        <v>73</v>
      </c>
      <c r="P286" s="248">
        <f t="shared" si="86"/>
        <v>1320</v>
      </c>
      <c r="Q286" s="249">
        <f t="shared" si="86"/>
        <v>1466</v>
      </c>
      <c r="R286" s="250">
        <f t="shared" si="84"/>
        <v>146</v>
      </c>
      <c r="S286" s="303">
        <v>660</v>
      </c>
      <c r="T286" s="309">
        <v>733</v>
      </c>
      <c r="U286" s="252">
        <f t="shared" si="81"/>
        <v>73</v>
      </c>
      <c r="V286" s="248">
        <f t="shared" si="87"/>
        <v>1980</v>
      </c>
      <c r="W286" s="249">
        <f t="shared" si="87"/>
        <v>2199</v>
      </c>
      <c r="X286" s="250">
        <f t="shared" si="85"/>
        <v>219</v>
      </c>
      <c r="Y286" s="303">
        <v>660</v>
      </c>
      <c r="Z286" s="309">
        <v>733</v>
      </c>
      <c r="AA286" s="250">
        <f t="shared" si="82"/>
        <v>73</v>
      </c>
      <c r="AC286" s="254"/>
    </row>
    <row r="287" spans="1:29" s="188" customFormat="1" ht="12.2" customHeight="1" x14ac:dyDescent="0.2">
      <c r="C287" s="245" t="s">
        <v>704</v>
      </c>
      <c r="D287" s="301" t="s">
        <v>705</v>
      </c>
      <c r="E287" s="247"/>
      <c r="F287" s="276">
        <v>387.10938218160334</v>
      </c>
      <c r="G287" s="251">
        <f t="shared" si="73"/>
        <v>600</v>
      </c>
      <c r="H287" s="249">
        <f t="shared" si="74"/>
        <v>444.75482000000005</v>
      </c>
      <c r="I287" s="250">
        <f t="shared" si="83"/>
        <v>-155.24517999999995</v>
      </c>
      <c r="J287" s="302">
        <v>80</v>
      </c>
      <c r="K287" s="302">
        <v>0</v>
      </c>
      <c r="L287" s="250">
        <f t="shared" si="79"/>
        <v>-80</v>
      </c>
      <c r="M287" s="303">
        <v>160</v>
      </c>
      <c r="N287" s="302">
        <v>0</v>
      </c>
      <c r="O287" s="252">
        <f t="shared" si="80"/>
        <v>-160</v>
      </c>
      <c r="P287" s="248">
        <f t="shared" si="86"/>
        <v>240</v>
      </c>
      <c r="Q287" s="249">
        <f t="shared" si="86"/>
        <v>0</v>
      </c>
      <c r="R287" s="250">
        <f t="shared" si="84"/>
        <v>-240</v>
      </c>
      <c r="S287" s="303">
        <v>310</v>
      </c>
      <c r="T287" s="309">
        <v>375.86185000000006</v>
      </c>
      <c r="U287" s="252">
        <f t="shared" si="81"/>
        <v>65.861850000000061</v>
      </c>
      <c r="V287" s="248">
        <f t="shared" si="87"/>
        <v>550</v>
      </c>
      <c r="W287" s="249">
        <f t="shared" si="87"/>
        <v>375.86185000000006</v>
      </c>
      <c r="X287" s="250">
        <f t="shared" si="85"/>
        <v>-174.13814999999994</v>
      </c>
      <c r="Y287" s="303">
        <v>50</v>
      </c>
      <c r="Z287" s="309">
        <v>68.892969999999991</v>
      </c>
      <c r="AA287" s="250">
        <f t="shared" si="82"/>
        <v>18.892969999999991</v>
      </c>
      <c r="AC287" s="254"/>
    </row>
    <row r="288" spans="1:29" s="188" customFormat="1" ht="12.2" hidden="1" customHeight="1" x14ac:dyDescent="0.2">
      <c r="C288" s="245" t="s">
        <v>706</v>
      </c>
      <c r="D288" s="301" t="s">
        <v>707</v>
      </c>
      <c r="E288" s="247"/>
      <c r="F288" s="276"/>
      <c r="G288" s="251">
        <f t="shared" si="73"/>
        <v>0</v>
      </c>
      <c r="H288" s="249">
        <f t="shared" si="74"/>
        <v>0</v>
      </c>
      <c r="I288" s="250">
        <f t="shared" si="83"/>
        <v>0</v>
      </c>
      <c r="J288" s="302">
        <v>0</v>
      </c>
      <c r="K288" s="302"/>
      <c r="L288" s="250">
        <f t="shared" si="79"/>
        <v>0</v>
      </c>
      <c r="M288" s="303">
        <v>0</v>
      </c>
      <c r="N288" s="302"/>
      <c r="O288" s="252">
        <f t="shared" si="80"/>
        <v>0</v>
      </c>
      <c r="P288" s="248">
        <f t="shared" si="86"/>
        <v>0</v>
      </c>
      <c r="Q288" s="249">
        <f t="shared" si="86"/>
        <v>0</v>
      </c>
      <c r="R288" s="250">
        <f t="shared" si="84"/>
        <v>0</v>
      </c>
      <c r="S288" s="303">
        <v>0</v>
      </c>
      <c r="T288" s="302"/>
      <c r="U288" s="252">
        <f t="shared" si="81"/>
        <v>0</v>
      </c>
      <c r="V288" s="248">
        <f t="shared" si="87"/>
        <v>0</v>
      </c>
      <c r="W288" s="249">
        <f t="shared" si="87"/>
        <v>0</v>
      </c>
      <c r="X288" s="250">
        <f t="shared" si="85"/>
        <v>0</v>
      </c>
      <c r="Y288" s="303">
        <v>0</v>
      </c>
      <c r="Z288" s="302"/>
      <c r="AA288" s="250">
        <f t="shared" si="82"/>
        <v>0</v>
      </c>
      <c r="AC288" s="254"/>
    </row>
    <row r="289" spans="1:29" s="188" customFormat="1" ht="12.2" hidden="1" customHeight="1" x14ac:dyDescent="0.2">
      <c r="C289" s="245" t="s">
        <v>708</v>
      </c>
      <c r="D289" s="301" t="s">
        <v>709</v>
      </c>
      <c r="E289" s="247"/>
      <c r="F289" s="276"/>
      <c r="G289" s="251">
        <f t="shared" si="73"/>
        <v>0</v>
      </c>
      <c r="H289" s="249">
        <f t="shared" si="74"/>
        <v>0</v>
      </c>
      <c r="I289" s="250">
        <f t="shared" si="83"/>
        <v>0</v>
      </c>
      <c r="J289" s="302">
        <v>0</v>
      </c>
      <c r="K289" s="302"/>
      <c r="L289" s="250">
        <f t="shared" si="79"/>
        <v>0</v>
      </c>
      <c r="M289" s="303">
        <v>0</v>
      </c>
      <c r="N289" s="302"/>
      <c r="O289" s="252">
        <f t="shared" si="80"/>
        <v>0</v>
      </c>
      <c r="P289" s="248">
        <f t="shared" si="86"/>
        <v>0</v>
      </c>
      <c r="Q289" s="249">
        <f t="shared" si="86"/>
        <v>0</v>
      </c>
      <c r="R289" s="250">
        <f t="shared" si="84"/>
        <v>0</v>
      </c>
      <c r="S289" s="303">
        <v>0</v>
      </c>
      <c r="T289" s="302"/>
      <c r="U289" s="252">
        <f t="shared" si="81"/>
        <v>0</v>
      </c>
      <c r="V289" s="248">
        <f t="shared" si="87"/>
        <v>0</v>
      </c>
      <c r="W289" s="249">
        <f t="shared" si="87"/>
        <v>0</v>
      </c>
      <c r="X289" s="250">
        <f t="shared" si="85"/>
        <v>0</v>
      </c>
      <c r="Y289" s="303">
        <v>0</v>
      </c>
      <c r="Z289" s="302"/>
      <c r="AA289" s="250">
        <f t="shared" si="82"/>
        <v>0</v>
      </c>
      <c r="AC289" s="254"/>
    </row>
    <row r="290" spans="1:29" ht="12.2" hidden="1" customHeight="1" x14ac:dyDescent="0.2">
      <c r="C290" s="245" t="s">
        <v>710</v>
      </c>
      <c r="D290" s="301" t="s">
        <v>711</v>
      </c>
      <c r="E290" s="247"/>
      <c r="F290" s="276"/>
      <c r="G290" s="251">
        <f t="shared" si="73"/>
        <v>0</v>
      </c>
      <c r="H290" s="249">
        <f t="shared" si="74"/>
        <v>0</v>
      </c>
      <c r="I290" s="250">
        <f t="shared" si="83"/>
        <v>0</v>
      </c>
      <c r="J290" s="302">
        <v>0</v>
      </c>
      <c r="K290" s="302"/>
      <c r="L290" s="250">
        <f t="shared" si="79"/>
        <v>0</v>
      </c>
      <c r="M290" s="303">
        <v>0</v>
      </c>
      <c r="N290" s="302"/>
      <c r="O290" s="252">
        <f t="shared" si="80"/>
        <v>0</v>
      </c>
      <c r="P290" s="248">
        <f t="shared" si="86"/>
        <v>0</v>
      </c>
      <c r="Q290" s="249">
        <f t="shared" si="86"/>
        <v>0</v>
      </c>
      <c r="R290" s="250">
        <f t="shared" si="84"/>
        <v>0</v>
      </c>
      <c r="S290" s="303">
        <v>0</v>
      </c>
      <c r="T290" s="302"/>
      <c r="U290" s="252">
        <f t="shared" si="81"/>
        <v>0</v>
      </c>
      <c r="V290" s="248">
        <f t="shared" si="87"/>
        <v>0</v>
      </c>
      <c r="W290" s="249">
        <f t="shared" si="87"/>
        <v>0</v>
      </c>
      <c r="X290" s="250">
        <f t="shared" si="85"/>
        <v>0</v>
      </c>
      <c r="Y290" s="303">
        <v>0</v>
      </c>
      <c r="Z290" s="302"/>
      <c r="AA290" s="250">
        <f t="shared" si="82"/>
        <v>0</v>
      </c>
    </row>
    <row r="291" spans="1:29" s="188" customFormat="1" ht="12.2" customHeight="1" x14ac:dyDescent="0.2">
      <c r="C291" s="245" t="s">
        <v>712</v>
      </c>
      <c r="D291" s="301" t="s">
        <v>649</v>
      </c>
      <c r="E291" s="247"/>
      <c r="F291" s="276">
        <v>8499.8096807106467</v>
      </c>
      <c r="G291" s="251">
        <f t="shared" si="73"/>
        <v>13169.39093</v>
      </c>
      <c r="H291" s="249">
        <f t="shared" si="74"/>
        <v>12858.995619999998</v>
      </c>
      <c r="I291" s="250">
        <f t="shared" si="83"/>
        <v>-310.3953100000017</v>
      </c>
      <c r="J291" s="249">
        <f>SUM(J292:J301)</f>
        <v>3217.3477324999999</v>
      </c>
      <c r="K291" s="249">
        <f>SUM(K292:K301)</f>
        <v>3214.4774399999997</v>
      </c>
      <c r="L291" s="250">
        <f t="shared" si="79"/>
        <v>-2.8702925000002324</v>
      </c>
      <c r="M291" s="249">
        <f>SUM(M292:M301)</f>
        <v>3217.3477324999999</v>
      </c>
      <c r="N291" s="249">
        <f>SUM(N292:N301)</f>
        <v>3217.1760399999998</v>
      </c>
      <c r="O291" s="252">
        <f t="shared" si="80"/>
        <v>-0.17169250000006286</v>
      </c>
      <c r="P291" s="248">
        <f t="shared" si="86"/>
        <v>6434.6954649999998</v>
      </c>
      <c r="Q291" s="249">
        <f t="shared" si="86"/>
        <v>6431.653479999999</v>
      </c>
      <c r="R291" s="250">
        <f t="shared" si="84"/>
        <v>-3.04198500000075</v>
      </c>
      <c r="S291" s="249">
        <f>SUM(S292:S301)</f>
        <v>3217.3477324999999</v>
      </c>
      <c r="T291" s="249">
        <f>SUM(T292:T301)</f>
        <v>3212.3012099999996</v>
      </c>
      <c r="U291" s="252">
        <f t="shared" si="81"/>
        <v>-5.0465225000002647</v>
      </c>
      <c r="V291" s="248">
        <f t="shared" si="87"/>
        <v>9652.0431974999992</v>
      </c>
      <c r="W291" s="249">
        <f t="shared" si="87"/>
        <v>9643.9546899999987</v>
      </c>
      <c r="X291" s="250">
        <f t="shared" si="85"/>
        <v>-8.08850750000056</v>
      </c>
      <c r="Y291" s="249">
        <f>SUM(Y292:Y301)</f>
        <v>3517.3477324999999</v>
      </c>
      <c r="Z291" s="249">
        <f>SUM(Z292:Z301)</f>
        <v>3215.0409300000001</v>
      </c>
      <c r="AA291" s="250">
        <f t="shared" si="82"/>
        <v>-302.30680249999978</v>
      </c>
      <c r="AC291" s="254"/>
    </row>
    <row r="292" spans="1:29" x14ac:dyDescent="0.2">
      <c r="C292" s="245" t="s">
        <v>713</v>
      </c>
      <c r="D292" s="316" t="s">
        <v>714</v>
      </c>
      <c r="E292" s="247"/>
      <c r="F292" s="276">
        <v>7354.2379318972835</v>
      </c>
      <c r="G292" s="251">
        <f t="shared" si="73"/>
        <v>11394.470929999999</v>
      </c>
      <c r="H292" s="249">
        <f t="shared" si="74"/>
        <v>11394.471</v>
      </c>
      <c r="I292" s="250">
        <f t="shared" si="83"/>
        <v>7.0000000050640665E-5</v>
      </c>
      <c r="J292" s="302">
        <v>2848.6177324999999</v>
      </c>
      <c r="K292" s="302">
        <v>2848.6177499999999</v>
      </c>
      <c r="L292" s="250">
        <f t="shared" si="79"/>
        <v>1.7500000012660166E-5</v>
      </c>
      <c r="M292" s="303">
        <v>2848.6177324999999</v>
      </c>
      <c r="N292" s="302">
        <v>2848.6177499999999</v>
      </c>
      <c r="O292" s="252">
        <f t="shared" si="80"/>
        <v>1.7500000012660166E-5</v>
      </c>
      <c r="P292" s="248">
        <f t="shared" si="86"/>
        <v>5697.2354649999997</v>
      </c>
      <c r="Q292" s="249">
        <f t="shared" si="86"/>
        <v>5697.2354999999998</v>
      </c>
      <c r="R292" s="250">
        <f t="shared" si="84"/>
        <v>3.5000000025320332E-5</v>
      </c>
      <c r="S292" s="303">
        <v>2848.6177324999999</v>
      </c>
      <c r="T292" s="309">
        <v>2848.6177499999994</v>
      </c>
      <c r="U292" s="252">
        <f t="shared" si="81"/>
        <v>1.7499999557912815E-5</v>
      </c>
      <c r="V292" s="248">
        <f t="shared" si="87"/>
        <v>8545.8531975000005</v>
      </c>
      <c r="W292" s="249">
        <f t="shared" si="87"/>
        <v>8545.8532500000001</v>
      </c>
      <c r="X292" s="250">
        <f t="shared" si="85"/>
        <v>5.2499999583233148E-5</v>
      </c>
      <c r="Y292" s="303">
        <v>2848.6177324999999</v>
      </c>
      <c r="Z292" s="309">
        <v>2848.6177499999999</v>
      </c>
      <c r="AA292" s="250">
        <f t="shared" si="82"/>
        <v>1.7500000012660166E-5</v>
      </c>
    </row>
    <row r="293" spans="1:29" x14ac:dyDescent="0.2">
      <c r="C293" s="245" t="s">
        <v>715</v>
      </c>
      <c r="D293" s="316" t="s">
        <v>716</v>
      </c>
      <c r="E293" s="247"/>
      <c r="F293" s="276">
        <v>951.94526162294937</v>
      </c>
      <c r="G293" s="251">
        <f t="shared" si="73"/>
        <v>1474.92</v>
      </c>
      <c r="H293" s="249">
        <f t="shared" si="74"/>
        <v>1457.5246199999999</v>
      </c>
      <c r="I293" s="250">
        <f t="shared" si="83"/>
        <v>-17.395380000000159</v>
      </c>
      <c r="J293" s="302">
        <v>368.73</v>
      </c>
      <c r="K293" s="302">
        <v>365.85969</v>
      </c>
      <c r="L293" s="250">
        <f t="shared" si="79"/>
        <v>-2.8703100000000177</v>
      </c>
      <c r="M293" s="303">
        <v>368.73</v>
      </c>
      <c r="N293" s="302">
        <v>364.55829</v>
      </c>
      <c r="O293" s="252">
        <f t="shared" si="80"/>
        <v>-4.1717100000000187</v>
      </c>
      <c r="P293" s="248">
        <f t="shared" si="86"/>
        <v>737.46</v>
      </c>
      <c r="Q293" s="249">
        <f t="shared" si="86"/>
        <v>730.41797999999994</v>
      </c>
      <c r="R293" s="250">
        <f t="shared" si="84"/>
        <v>-7.0420200000000932</v>
      </c>
      <c r="S293" s="303">
        <v>368.73</v>
      </c>
      <c r="T293" s="309">
        <v>363.68346000000003</v>
      </c>
      <c r="U293" s="252">
        <f t="shared" si="81"/>
        <v>-5.0465399999999931</v>
      </c>
      <c r="V293" s="248">
        <f t="shared" si="87"/>
        <v>1106.19</v>
      </c>
      <c r="W293" s="249">
        <f t="shared" si="87"/>
        <v>1094.1014399999999</v>
      </c>
      <c r="X293" s="250">
        <f t="shared" si="85"/>
        <v>-12.088560000000143</v>
      </c>
      <c r="Y293" s="303">
        <v>368.73</v>
      </c>
      <c r="Z293" s="309">
        <v>363.42318</v>
      </c>
      <c r="AA293" s="250">
        <f t="shared" si="82"/>
        <v>-5.3068200000000161</v>
      </c>
    </row>
    <row r="294" spans="1:29" x14ac:dyDescent="0.2">
      <c r="C294" s="245" t="s">
        <v>717</v>
      </c>
      <c r="D294" s="316" t="s">
        <v>718</v>
      </c>
      <c r="E294" s="247"/>
      <c r="F294" s="276">
        <v>193.62648719041357</v>
      </c>
      <c r="G294" s="251">
        <f t="shared" si="73"/>
        <v>300</v>
      </c>
      <c r="H294" s="249">
        <f t="shared" si="74"/>
        <v>0</v>
      </c>
      <c r="I294" s="250">
        <f t="shared" si="83"/>
        <v>-300</v>
      </c>
      <c r="J294" s="302">
        <v>0</v>
      </c>
      <c r="K294" s="302">
        <v>0</v>
      </c>
      <c r="L294" s="250">
        <f t="shared" si="79"/>
        <v>0</v>
      </c>
      <c r="M294" s="303">
        <v>0</v>
      </c>
      <c r="N294" s="302">
        <v>0</v>
      </c>
      <c r="O294" s="252">
        <f t="shared" si="80"/>
        <v>0</v>
      </c>
      <c r="P294" s="248">
        <f t="shared" si="86"/>
        <v>0</v>
      </c>
      <c r="Q294" s="249">
        <f>K294+N294</f>
        <v>0</v>
      </c>
      <c r="R294" s="250">
        <f t="shared" si="84"/>
        <v>0</v>
      </c>
      <c r="S294" s="303">
        <v>0</v>
      </c>
      <c r="T294" s="309">
        <v>0</v>
      </c>
      <c r="U294" s="252">
        <f t="shared" si="81"/>
        <v>0</v>
      </c>
      <c r="V294" s="248">
        <f t="shared" si="87"/>
        <v>0</v>
      </c>
      <c r="W294" s="249">
        <f t="shared" si="87"/>
        <v>0</v>
      </c>
      <c r="X294" s="250">
        <f t="shared" si="85"/>
        <v>0</v>
      </c>
      <c r="Y294" s="303">
        <v>300</v>
      </c>
      <c r="Z294" s="309">
        <v>0</v>
      </c>
      <c r="AA294" s="250">
        <f t="shared" si="82"/>
        <v>-300</v>
      </c>
    </row>
    <row r="295" spans="1:29" ht="12.2" customHeight="1" x14ac:dyDescent="0.2">
      <c r="C295" s="245" t="s">
        <v>719</v>
      </c>
      <c r="D295" s="316" t="s">
        <v>997</v>
      </c>
      <c r="E295" s="247"/>
      <c r="F295" s="276"/>
      <c r="G295" s="251">
        <f t="shared" si="73"/>
        <v>0</v>
      </c>
      <c r="H295" s="249">
        <f t="shared" si="74"/>
        <v>7</v>
      </c>
      <c r="I295" s="250">
        <f t="shared" si="83"/>
        <v>7</v>
      </c>
      <c r="J295" s="302">
        <v>0</v>
      </c>
      <c r="K295" s="302">
        <v>0</v>
      </c>
      <c r="L295" s="250">
        <f t="shared" si="79"/>
        <v>0</v>
      </c>
      <c r="M295" s="303">
        <v>0</v>
      </c>
      <c r="N295" s="302">
        <v>4</v>
      </c>
      <c r="O295" s="252">
        <f t="shared" si="80"/>
        <v>4</v>
      </c>
      <c r="P295" s="248">
        <f t="shared" si="86"/>
        <v>0</v>
      </c>
      <c r="Q295" s="249">
        <f t="shared" si="86"/>
        <v>4</v>
      </c>
      <c r="R295" s="250">
        <f t="shared" si="84"/>
        <v>4</v>
      </c>
      <c r="S295" s="303">
        <v>0</v>
      </c>
      <c r="T295" s="309">
        <v>0</v>
      </c>
      <c r="U295" s="252">
        <f t="shared" si="81"/>
        <v>0</v>
      </c>
      <c r="V295" s="248">
        <f t="shared" si="87"/>
        <v>0</v>
      </c>
      <c r="W295" s="249">
        <f t="shared" si="87"/>
        <v>4</v>
      </c>
      <c r="X295" s="250">
        <f t="shared" si="85"/>
        <v>4</v>
      </c>
      <c r="Y295" s="303">
        <v>0</v>
      </c>
      <c r="Z295" s="309">
        <v>3</v>
      </c>
      <c r="AA295" s="250">
        <f t="shared" si="82"/>
        <v>3</v>
      </c>
    </row>
    <row r="296" spans="1:29" ht="12.2" hidden="1" customHeight="1" x14ac:dyDescent="0.2">
      <c r="C296" s="245" t="s">
        <v>720</v>
      </c>
      <c r="D296" s="316"/>
      <c r="E296" s="247"/>
      <c r="F296" s="276"/>
      <c r="G296" s="251">
        <f t="shared" si="73"/>
        <v>0</v>
      </c>
      <c r="H296" s="249">
        <f t="shared" si="74"/>
        <v>0</v>
      </c>
      <c r="I296" s="250">
        <f t="shared" si="83"/>
        <v>0</v>
      </c>
      <c r="J296" s="302">
        <v>0</v>
      </c>
      <c r="K296" s="302"/>
      <c r="L296" s="250">
        <f t="shared" si="79"/>
        <v>0</v>
      </c>
      <c r="M296" s="303">
        <v>0</v>
      </c>
      <c r="N296" s="302"/>
      <c r="O296" s="252">
        <f t="shared" si="80"/>
        <v>0</v>
      </c>
      <c r="P296" s="248">
        <f t="shared" si="86"/>
        <v>0</v>
      </c>
      <c r="Q296" s="249">
        <f t="shared" si="86"/>
        <v>0</v>
      </c>
      <c r="R296" s="250">
        <f t="shared" si="84"/>
        <v>0</v>
      </c>
      <c r="S296" s="303">
        <v>0</v>
      </c>
      <c r="T296" s="302"/>
      <c r="U296" s="252">
        <f t="shared" si="81"/>
        <v>0</v>
      </c>
      <c r="V296" s="248">
        <f t="shared" si="87"/>
        <v>0</v>
      </c>
      <c r="W296" s="249">
        <f t="shared" si="87"/>
        <v>0</v>
      </c>
      <c r="X296" s="250">
        <f t="shared" si="85"/>
        <v>0</v>
      </c>
      <c r="Y296" s="303">
        <v>0</v>
      </c>
      <c r="Z296" s="302"/>
      <c r="AA296" s="250">
        <f t="shared" si="82"/>
        <v>0</v>
      </c>
    </row>
    <row r="297" spans="1:29" ht="12.2" hidden="1" customHeight="1" x14ac:dyDescent="0.2">
      <c r="C297" s="245" t="s">
        <v>721</v>
      </c>
      <c r="D297" s="316"/>
      <c r="E297" s="247"/>
      <c r="F297" s="276"/>
      <c r="G297" s="251">
        <f t="shared" si="73"/>
        <v>0</v>
      </c>
      <c r="H297" s="249">
        <f t="shared" si="74"/>
        <v>0</v>
      </c>
      <c r="I297" s="250">
        <f t="shared" si="83"/>
        <v>0</v>
      </c>
      <c r="J297" s="302">
        <v>0</v>
      </c>
      <c r="K297" s="302"/>
      <c r="L297" s="250">
        <f t="shared" si="79"/>
        <v>0</v>
      </c>
      <c r="M297" s="303">
        <v>0</v>
      </c>
      <c r="N297" s="302"/>
      <c r="O297" s="252">
        <f t="shared" si="80"/>
        <v>0</v>
      </c>
      <c r="P297" s="248">
        <f t="shared" si="86"/>
        <v>0</v>
      </c>
      <c r="Q297" s="249">
        <f t="shared" si="86"/>
        <v>0</v>
      </c>
      <c r="R297" s="250">
        <f t="shared" si="84"/>
        <v>0</v>
      </c>
      <c r="S297" s="303">
        <v>0</v>
      </c>
      <c r="T297" s="302"/>
      <c r="U297" s="252">
        <f t="shared" si="81"/>
        <v>0</v>
      </c>
      <c r="V297" s="248">
        <f t="shared" si="87"/>
        <v>0</v>
      </c>
      <c r="W297" s="249">
        <f t="shared" si="87"/>
        <v>0</v>
      </c>
      <c r="X297" s="250">
        <f t="shared" si="85"/>
        <v>0</v>
      </c>
      <c r="Y297" s="303">
        <v>0</v>
      </c>
      <c r="Z297" s="302"/>
      <c r="AA297" s="250">
        <f t="shared" si="82"/>
        <v>0</v>
      </c>
    </row>
    <row r="298" spans="1:29" ht="12.2" hidden="1" customHeight="1" x14ac:dyDescent="0.2">
      <c r="C298" s="245" t="s">
        <v>722</v>
      </c>
      <c r="D298" s="316"/>
      <c r="E298" s="247"/>
      <c r="F298" s="276"/>
      <c r="G298" s="251">
        <f t="shared" si="73"/>
        <v>0</v>
      </c>
      <c r="H298" s="249">
        <f t="shared" si="74"/>
        <v>0</v>
      </c>
      <c r="I298" s="250">
        <f t="shared" si="83"/>
        <v>0</v>
      </c>
      <c r="J298" s="302">
        <v>0</v>
      </c>
      <c r="K298" s="302"/>
      <c r="L298" s="250">
        <f t="shared" si="79"/>
        <v>0</v>
      </c>
      <c r="M298" s="303">
        <v>0</v>
      </c>
      <c r="N298" s="302"/>
      <c r="O298" s="252">
        <f t="shared" si="80"/>
        <v>0</v>
      </c>
      <c r="P298" s="248">
        <f t="shared" si="86"/>
        <v>0</v>
      </c>
      <c r="Q298" s="249">
        <f t="shared" si="86"/>
        <v>0</v>
      </c>
      <c r="R298" s="250">
        <f t="shared" si="84"/>
        <v>0</v>
      </c>
      <c r="S298" s="303">
        <v>0</v>
      </c>
      <c r="T298" s="302"/>
      <c r="U298" s="252">
        <f t="shared" si="81"/>
        <v>0</v>
      </c>
      <c r="V298" s="248">
        <f t="shared" si="87"/>
        <v>0</v>
      </c>
      <c r="W298" s="249">
        <f t="shared" si="87"/>
        <v>0</v>
      </c>
      <c r="X298" s="250">
        <f t="shared" si="85"/>
        <v>0</v>
      </c>
      <c r="Y298" s="303">
        <v>0</v>
      </c>
      <c r="Z298" s="302"/>
      <c r="AA298" s="250">
        <f t="shared" si="82"/>
        <v>0</v>
      </c>
    </row>
    <row r="299" spans="1:29" ht="12.2" hidden="1" customHeight="1" x14ac:dyDescent="0.2">
      <c r="C299" s="245" t="s">
        <v>723</v>
      </c>
      <c r="D299" s="316"/>
      <c r="E299" s="247"/>
      <c r="F299" s="276"/>
      <c r="G299" s="251">
        <f t="shared" si="73"/>
        <v>0</v>
      </c>
      <c r="H299" s="249">
        <f t="shared" si="74"/>
        <v>0</v>
      </c>
      <c r="I299" s="250">
        <f t="shared" si="83"/>
        <v>0</v>
      </c>
      <c r="J299" s="302">
        <v>0</v>
      </c>
      <c r="K299" s="302"/>
      <c r="L299" s="250">
        <f t="shared" si="79"/>
        <v>0</v>
      </c>
      <c r="M299" s="303">
        <v>0</v>
      </c>
      <c r="N299" s="302"/>
      <c r="O299" s="252">
        <f t="shared" si="80"/>
        <v>0</v>
      </c>
      <c r="P299" s="248">
        <f t="shared" si="86"/>
        <v>0</v>
      </c>
      <c r="Q299" s="249">
        <f t="shared" si="86"/>
        <v>0</v>
      </c>
      <c r="R299" s="250">
        <f t="shared" si="84"/>
        <v>0</v>
      </c>
      <c r="S299" s="303">
        <v>0</v>
      </c>
      <c r="T299" s="302"/>
      <c r="U299" s="252">
        <f t="shared" si="81"/>
        <v>0</v>
      </c>
      <c r="V299" s="248">
        <f t="shared" si="87"/>
        <v>0</v>
      </c>
      <c r="W299" s="249">
        <f t="shared" si="87"/>
        <v>0</v>
      </c>
      <c r="X299" s="250">
        <f t="shared" si="85"/>
        <v>0</v>
      </c>
      <c r="Y299" s="303">
        <v>0</v>
      </c>
      <c r="Z299" s="302"/>
      <c r="AA299" s="250">
        <f t="shared" si="82"/>
        <v>0</v>
      </c>
    </row>
    <row r="300" spans="1:29" ht="12.2" hidden="1" customHeight="1" x14ac:dyDescent="0.2">
      <c r="C300" s="245" t="s">
        <v>724</v>
      </c>
      <c r="D300" s="316"/>
      <c r="E300" s="247"/>
      <c r="F300" s="276"/>
      <c r="G300" s="251">
        <f t="shared" si="73"/>
        <v>0</v>
      </c>
      <c r="H300" s="249">
        <f t="shared" si="74"/>
        <v>0</v>
      </c>
      <c r="I300" s="250">
        <f t="shared" si="83"/>
        <v>0</v>
      </c>
      <c r="J300" s="302">
        <v>0</v>
      </c>
      <c r="K300" s="302"/>
      <c r="L300" s="250">
        <f t="shared" si="79"/>
        <v>0</v>
      </c>
      <c r="M300" s="303">
        <v>0</v>
      </c>
      <c r="N300" s="302"/>
      <c r="O300" s="252">
        <f t="shared" si="80"/>
        <v>0</v>
      </c>
      <c r="P300" s="248">
        <f t="shared" si="86"/>
        <v>0</v>
      </c>
      <c r="Q300" s="249">
        <f t="shared" si="86"/>
        <v>0</v>
      </c>
      <c r="R300" s="250">
        <f t="shared" si="84"/>
        <v>0</v>
      </c>
      <c r="S300" s="303">
        <v>0</v>
      </c>
      <c r="T300" s="302"/>
      <c r="U300" s="252">
        <f t="shared" si="81"/>
        <v>0</v>
      </c>
      <c r="V300" s="248">
        <f t="shared" si="87"/>
        <v>0</v>
      </c>
      <c r="W300" s="249">
        <f t="shared" si="87"/>
        <v>0</v>
      </c>
      <c r="X300" s="250">
        <f t="shared" si="85"/>
        <v>0</v>
      </c>
      <c r="Y300" s="303">
        <v>0</v>
      </c>
      <c r="Z300" s="302"/>
      <c r="AA300" s="250">
        <f t="shared" si="82"/>
        <v>0</v>
      </c>
    </row>
    <row r="301" spans="1:29" ht="12.2" hidden="1" customHeight="1" x14ac:dyDescent="0.2">
      <c r="C301" s="245" t="s">
        <v>725</v>
      </c>
      <c r="D301" s="316"/>
      <c r="E301" s="247"/>
      <c r="F301" s="276"/>
      <c r="G301" s="251">
        <f t="shared" si="73"/>
        <v>0</v>
      </c>
      <c r="H301" s="249">
        <f t="shared" si="74"/>
        <v>0</v>
      </c>
      <c r="I301" s="250">
        <f t="shared" si="83"/>
        <v>0</v>
      </c>
      <c r="J301" s="302">
        <v>0</v>
      </c>
      <c r="K301" s="302"/>
      <c r="L301" s="250">
        <f t="shared" si="79"/>
        <v>0</v>
      </c>
      <c r="M301" s="303">
        <v>0</v>
      </c>
      <c r="N301" s="302"/>
      <c r="O301" s="252">
        <f t="shared" si="80"/>
        <v>0</v>
      </c>
      <c r="P301" s="248">
        <f t="shared" si="86"/>
        <v>0</v>
      </c>
      <c r="Q301" s="249">
        <f t="shared" si="86"/>
        <v>0</v>
      </c>
      <c r="R301" s="250">
        <f t="shared" si="84"/>
        <v>0</v>
      </c>
      <c r="S301" s="303">
        <v>0</v>
      </c>
      <c r="T301" s="302"/>
      <c r="U301" s="252">
        <f t="shared" si="81"/>
        <v>0</v>
      </c>
      <c r="V301" s="248">
        <f t="shared" si="87"/>
        <v>0</v>
      </c>
      <c r="W301" s="249">
        <f t="shared" si="87"/>
        <v>0</v>
      </c>
      <c r="X301" s="250">
        <f t="shared" si="85"/>
        <v>0</v>
      </c>
      <c r="Y301" s="303">
        <v>0</v>
      </c>
      <c r="Z301" s="302"/>
      <c r="AA301" s="250">
        <f t="shared" si="82"/>
        <v>0</v>
      </c>
    </row>
    <row r="302" spans="1:29" s="234" customFormat="1" x14ac:dyDescent="0.2">
      <c r="A302" s="188"/>
      <c r="B302" s="188"/>
      <c r="C302" s="235" t="s">
        <v>726</v>
      </c>
      <c r="D302" s="236" t="s">
        <v>727</v>
      </c>
      <c r="E302" s="237"/>
      <c r="F302" s="238">
        <f>F303+F304+F305+F306+F307+F308+F311+F312</f>
        <v>545068.33519037301</v>
      </c>
      <c r="G302" s="241">
        <f t="shared" si="73"/>
        <v>512439.54090393602</v>
      </c>
      <c r="H302" s="239">
        <f t="shared" si="74"/>
        <v>495142.03074999998</v>
      </c>
      <c r="I302" s="240">
        <f t="shared" si="83"/>
        <v>-17297.510153936048</v>
      </c>
      <c r="J302" s="239">
        <f>J303+J304+J305+J306+J307+J308+J311+J312</f>
        <v>143215.40821798402</v>
      </c>
      <c r="K302" s="239">
        <f>K303+K304+K305+K306+K307+K308+K311+K312</f>
        <v>140402.53075000001</v>
      </c>
      <c r="L302" s="240">
        <f>K302-J302</f>
        <v>-2812.8774679840135</v>
      </c>
      <c r="M302" s="241">
        <f>M303+M304+M305+M306+M307+M308+M311+M312</f>
        <v>110890.93312695601</v>
      </c>
      <c r="N302" s="239">
        <f>N303+N304+N305+N306+N307+N308+N311+N312</f>
        <v>116075.33377</v>
      </c>
      <c r="O302" s="242">
        <f>N302-M302</f>
        <v>5184.4006430439913</v>
      </c>
      <c r="P302" s="238">
        <f t="shared" si="86"/>
        <v>254106.34134494001</v>
      </c>
      <c r="Q302" s="239">
        <f t="shared" si="86"/>
        <v>256477.86452</v>
      </c>
      <c r="R302" s="240">
        <f t="shared" si="84"/>
        <v>2371.5231750599924</v>
      </c>
      <c r="S302" s="241">
        <f>S303+S304+S305+S306+S307+S308+S311+S312</f>
        <v>107509.16337193402</v>
      </c>
      <c r="T302" s="239">
        <f>T303+T304+T305+T306+T307+T308+T311+T312</f>
        <v>96762.212970000008</v>
      </c>
      <c r="U302" s="242">
        <f>T302-S302</f>
        <v>-10746.950401934009</v>
      </c>
      <c r="V302" s="238">
        <f t="shared" si="87"/>
        <v>361615.50471687404</v>
      </c>
      <c r="W302" s="239">
        <f t="shared" si="87"/>
        <v>353240.07749</v>
      </c>
      <c r="X302" s="240">
        <f t="shared" si="85"/>
        <v>-8375.427226874046</v>
      </c>
      <c r="Y302" s="241">
        <f>Y303+Y304+Y305+Y306+Y307+Y308+Y311+Y312</f>
        <v>150824.03618706201</v>
      </c>
      <c r="Z302" s="239">
        <f>Z303+Z304+Z305+Z306+Z307+Z308+Z311+Z312</f>
        <v>141901.95325999998</v>
      </c>
      <c r="AA302" s="240">
        <f>Z302-Y302</f>
        <v>-8922.0829270620306</v>
      </c>
      <c r="AC302" s="244"/>
    </row>
    <row r="303" spans="1:29" s="188" customFormat="1" x14ac:dyDescent="0.2">
      <c r="C303" s="245" t="s">
        <v>728</v>
      </c>
      <c r="D303" s="301" t="s">
        <v>729</v>
      </c>
      <c r="E303" s="247"/>
      <c r="F303" s="276">
        <v>545068.33519037301</v>
      </c>
      <c r="G303" s="251">
        <f t="shared" si="73"/>
        <v>512439.54090393602</v>
      </c>
      <c r="H303" s="249">
        <f t="shared" si="74"/>
        <v>494747.14883999998</v>
      </c>
      <c r="I303" s="250">
        <f t="shared" si="83"/>
        <v>-17692.392063936044</v>
      </c>
      <c r="J303" s="302">
        <v>143215.40821798402</v>
      </c>
      <c r="K303" s="302">
        <v>140301.15038000001</v>
      </c>
      <c r="L303" s="250">
        <f t="shared" ref="L303:L324" si="88">K303-J303</f>
        <v>-2914.2578379840124</v>
      </c>
      <c r="M303" s="303">
        <v>110890.93312695601</v>
      </c>
      <c r="N303" s="302">
        <v>115960.55757</v>
      </c>
      <c r="O303" s="252">
        <f t="shared" ref="O303:O324" si="89">N303-M303</f>
        <v>5069.6244430439983</v>
      </c>
      <c r="P303" s="248">
        <f>J303+M303</f>
        <v>254106.34134494001</v>
      </c>
      <c r="Q303" s="249">
        <f>K303+N303</f>
        <v>256261.70795000001</v>
      </c>
      <c r="R303" s="250">
        <f t="shared" si="84"/>
        <v>2155.3666050600004</v>
      </c>
      <c r="S303" s="303">
        <v>107509.16337193402</v>
      </c>
      <c r="T303" s="302">
        <v>96656.931980000008</v>
      </c>
      <c r="U303" s="252">
        <f t="shared" ref="U303:U324" si="90">T303-S303</f>
        <v>-10852.231391934009</v>
      </c>
      <c r="V303" s="248">
        <f t="shared" si="87"/>
        <v>361615.50471687404</v>
      </c>
      <c r="W303" s="249">
        <f t="shared" si="87"/>
        <v>352918.63993</v>
      </c>
      <c r="X303" s="250">
        <f t="shared" si="85"/>
        <v>-8696.8647868740372</v>
      </c>
      <c r="Y303" s="303">
        <v>150824.03618706201</v>
      </c>
      <c r="Z303" s="302">
        <v>141828.50890999998</v>
      </c>
      <c r="AA303" s="250">
        <f>Z303-Y303</f>
        <v>-8995.5272770620359</v>
      </c>
      <c r="AC303" s="254"/>
    </row>
    <row r="304" spans="1:29" s="188" customFormat="1" hidden="1" x14ac:dyDescent="0.2">
      <c r="C304" s="245" t="s">
        <v>730</v>
      </c>
      <c r="D304" s="301" t="s">
        <v>731</v>
      </c>
      <c r="E304" s="247"/>
      <c r="F304" s="276"/>
      <c r="G304" s="251">
        <f t="shared" si="73"/>
        <v>0</v>
      </c>
      <c r="H304" s="249">
        <f t="shared" si="74"/>
        <v>0</v>
      </c>
      <c r="I304" s="250">
        <f t="shared" si="83"/>
        <v>0</v>
      </c>
      <c r="J304" s="302"/>
      <c r="K304" s="302"/>
      <c r="L304" s="250">
        <f t="shared" si="88"/>
        <v>0</v>
      </c>
      <c r="M304" s="303"/>
      <c r="N304" s="302"/>
      <c r="O304" s="252">
        <f t="shared" si="89"/>
        <v>0</v>
      </c>
      <c r="P304" s="248">
        <f t="shared" si="86"/>
        <v>0</v>
      </c>
      <c r="Q304" s="249">
        <f t="shared" si="86"/>
        <v>0</v>
      </c>
      <c r="R304" s="250">
        <f t="shared" si="84"/>
        <v>0</v>
      </c>
      <c r="S304" s="303"/>
      <c r="T304" s="302"/>
      <c r="U304" s="252">
        <f t="shared" si="90"/>
        <v>0</v>
      </c>
      <c r="V304" s="248">
        <f t="shared" si="87"/>
        <v>0</v>
      </c>
      <c r="W304" s="249">
        <f t="shared" si="87"/>
        <v>0</v>
      </c>
      <c r="X304" s="250">
        <f t="shared" si="85"/>
        <v>0</v>
      </c>
      <c r="Y304" s="303"/>
      <c r="Z304" s="302"/>
      <c r="AA304" s="250">
        <f t="shared" ref="AA304:AA324" si="91">Z304-Y304</f>
        <v>0</v>
      </c>
      <c r="AC304" s="254"/>
    </row>
    <row r="305" spans="1:29" s="188" customFormat="1" hidden="1" x14ac:dyDescent="0.2">
      <c r="C305" s="245" t="s">
        <v>732</v>
      </c>
      <c r="D305" s="301" t="s">
        <v>733</v>
      </c>
      <c r="E305" s="247"/>
      <c r="F305" s="276"/>
      <c r="G305" s="251">
        <f t="shared" si="73"/>
        <v>0</v>
      </c>
      <c r="H305" s="249">
        <f t="shared" si="74"/>
        <v>0</v>
      </c>
      <c r="I305" s="250">
        <f t="shared" si="83"/>
        <v>0</v>
      </c>
      <c r="J305" s="302"/>
      <c r="K305" s="302"/>
      <c r="L305" s="250">
        <f t="shared" si="88"/>
        <v>0</v>
      </c>
      <c r="M305" s="303"/>
      <c r="N305" s="302"/>
      <c r="O305" s="252">
        <f t="shared" si="89"/>
        <v>0</v>
      </c>
      <c r="P305" s="248">
        <f t="shared" si="86"/>
        <v>0</v>
      </c>
      <c r="Q305" s="249">
        <f t="shared" si="86"/>
        <v>0</v>
      </c>
      <c r="R305" s="250">
        <f t="shared" si="84"/>
        <v>0</v>
      </c>
      <c r="S305" s="303"/>
      <c r="T305" s="302"/>
      <c r="U305" s="252">
        <f t="shared" si="90"/>
        <v>0</v>
      </c>
      <c r="V305" s="248">
        <f t="shared" si="87"/>
        <v>0</v>
      </c>
      <c r="W305" s="249">
        <f t="shared" si="87"/>
        <v>0</v>
      </c>
      <c r="X305" s="250">
        <f t="shared" si="85"/>
        <v>0</v>
      </c>
      <c r="Y305" s="303"/>
      <c r="Z305" s="302"/>
      <c r="AA305" s="250">
        <f>Z305-Y305</f>
        <v>0</v>
      </c>
      <c r="AC305" s="254"/>
    </row>
    <row r="306" spans="1:29" s="188" customFormat="1" hidden="1" x14ac:dyDescent="0.2">
      <c r="C306" s="245" t="s">
        <v>734</v>
      </c>
      <c r="D306" s="301" t="s">
        <v>735</v>
      </c>
      <c r="E306" s="247"/>
      <c r="F306" s="276"/>
      <c r="G306" s="251">
        <f t="shared" si="73"/>
        <v>0</v>
      </c>
      <c r="H306" s="249">
        <f t="shared" si="74"/>
        <v>0</v>
      </c>
      <c r="I306" s="250">
        <f t="shared" si="83"/>
        <v>0</v>
      </c>
      <c r="J306" s="302"/>
      <c r="K306" s="302"/>
      <c r="L306" s="250">
        <f t="shared" si="88"/>
        <v>0</v>
      </c>
      <c r="M306" s="303"/>
      <c r="N306" s="302"/>
      <c r="O306" s="252">
        <f t="shared" si="89"/>
        <v>0</v>
      </c>
      <c r="P306" s="248">
        <f t="shared" si="86"/>
        <v>0</v>
      </c>
      <c r="Q306" s="249">
        <f t="shared" si="86"/>
        <v>0</v>
      </c>
      <c r="R306" s="250">
        <f t="shared" si="84"/>
        <v>0</v>
      </c>
      <c r="S306" s="303"/>
      <c r="T306" s="302"/>
      <c r="U306" s="252">
        <f t="shared" si="90"/>
        <v>0</v>
      </c>
      <c r="V306" s="248">
        <f t="shared" si="87"/>
        <v>0</v>
      </c>
      <c r="W306" s="249">
        <f t="shared" si="87"/>
        <v>0</v>
      </c>
      <c r="X306" s="250">
        <f t="shared" si="85"/>
        <v>0</v>
      </c>
      <c r="Y306" s="303"/>
      <c r="Z306" s="302"/>
      <c r="AA306" s="250">
        <f t="shared" si="91"/>
        <v>0</v>
      </c>
      <c r="AC306" s="254"/>
    </row>
    <row r="307" spans="1:29" s="188" customFormat="1" hidden="1" x14ac:dyDescent="0.2">
      <c r="C307" s="245" t="s">
        <v>736</v>
      </c>
      <c r="D307" s="301" t="s">
        <v>737</v>
      </c>
      <c r="E307" s="247"/>
      <c r="F307" s="276"/>
      <c r="G307" s="251">
        <f t="shared" si="73"/>
        <v>0</v>
      </c>
      <c r="H307" s="249">
        <f t="shared" si="74"/>
        <v>0</v>
      </c>
      <c r="I307" s="250">
        <f t="shared" si="83"/>
        <v>0</v>
      </c>
      <c r="J307" s="302"/>
      <c r="K307" s="302"/>
      <c r="L307" s="250">
        <f t="shared" si="88"/>
        <v>0</v>
      </c>
      <c r="M307" s="303"/>
      <c r="N307" s="302"/>
      <c r="O307" s="252">
        <f t="shared" si="89"/>
        <v>0</v>
      </c>
      <c r="P307" s="248">
        <f t="shared" si="86"/>
        <v>0</v>
      </c>
      <c r="Q307" s="249">
        <f t="shared" si="86"/>
        <v>0</v>
      </c>
      <c r="R307" s="250">
        <f t="shared" si="84"/>
        <v>0</v>
      </c>
      <c r="S307" s="303"/>
      <c r="T307" s="302"/>
      <c r="U307" s="252">
        <f t="shared" si="90"/>
        <v>0</v>
      </c>
      <c r="V307" s="248">
        <f t="shared" si="87"/>
        <v>0</v>
      </c>
      <c r="W307" s="249">
        <f t="shared" si="87"/>
        <v>0</v>
      </c>
      <c r="X307" s="250">
        <f t="shared" si="85"/>
        <v>0</v>
      </c>
      <c r="Y307" s="303"/>
      <c r="Z307" s="302"/>
      <c r="AA307" s="250">
        <f t="shared" si="91"/>
        <v>0</v>
      </c>
      <c r="AC307" s="254"/>
    </row>
    <row r="308" spans="1:29" s="188" customFormat="1" hidden="1" x14ac:dyDescent="0.2">
      <c r="C308" s="245" t="s">
        <v>738</v>
      </c>
      <c r="D308" s="301" t="s">
        <v>739</v>
      </c>
      <c r="E308" s="247"/>
      <c r="F308" s="276"/>
      <c r="G308" s="251">
        <f t="shared" si="73"/>
        <v>0</v>
      </c>
      <c r="H308" s="249">
        <f t="shared" si="74"/>
        <v>0</v>
      </c>
      <c r="I308" s="250">
        <f t="shared" si="83"/>
        <v>0</v>
      </c>
      <c r="J308" s="302"/>
      <c r="K308" s="302"/>
      <c r="L308" s="250">
        <f t="shared" si="88"/>
        <v>0</v>
      </c>
      <c r="M308" s="303"/>
      <c r="N308" s="302"/>
      <c r="O308" s="252">
        <f t="shared" si="89"/>
        <v>0</v>
      </c>
      <c r="P308" s="248">
        <f t="shared" si="86"/>
        <v>0</v>
      </c>
      <c r="Q308" s="249">
        <f t="shared" si="86"/>
        <v>0</v>
      </c>
      <c r="R308" s="250">
        <f t="shared" si="84"/>
        <v>0</v>
      </c>
      <c r="S308" s="303"/>
      <c r="T308" s="302"/>
      <c r="U308" s="252">
        <f t="shared" si="90"/>
        <v>0</v>
      </c>
      <c r="V308" s="248">
        <f t="shared" si="87"/>
        <v>0</v>
      </c>
      <c r="W308" s="249">
        <f t="shared" si="87"/>
        <v>0</v>
      </c>
      <c r="X308" s="250">
        <f t="shared" si="85"/>
        <v>0</v>
      </c>
      <c r="Y308" s="303"/>
      <c r="Z308" s="302"/>
      <c r="AA308" s="250">
        <f t="shared" si="91"/>
        <v>0</v>
      </c>
      <c r="AC308" s="254"/>
    </row>
    <row r="309" spans="1:29" s="188" customFormat="1" hidden="1" x14ac:dyDescent="0.2">
      <c r="C309" s="245" t="s">
        <v>740</v>
      </c>
      <c r="D309" s="275" t="s">
        <v>277</v>
      </c>
      <c r="E309" s="247"/>
      <c r="F309" s="276"/>
      <c r="G309" s="251">
        <f t="shared" si="73"/>
        <v>0</v>
      </c>
      <c r="H309" s="249">
        <f t="shared" si="74"/>
        <v>0</v>
      </c>
      <c r="I309" s="250">
        <f t="shared" si="83"/>
        <v>0</v>
      </c>
      <c r="J309" s="302"/>
      <c r="K309" s="302"/>
      <c r="L309" s="250">
        <f t="shared" si="88"/>
        <v>0</v>
      </c>
      <c r="M309" s="303"/>
      <c r="N309" s="302"/>
      <c r="O309" s="252">
        <f t="shared" si="89"/>
        <v>0</v>
      </c>
      <c r="P309" s="248">
        <f t="shared" si="86"/>
        <v>0</v>
      </c>
      <c r="Q309" s="249">
        <f t="shared" si="86"/>
        <v>0</v>
      </c>
      <c r="R309" s="250">
        <f t="shared" si="84"/>
        <v>0</v>
      </c>
      <c r="S309" s="303"/>
      <c r="T309" s="302"/>
      <c r="U309" s="252">
        <f t="shared" si="90"/>
        <v>0</v>
      </c>
      <c r="V309" s="248">
        <f t="shared" si="87"/>
        <v>0</v>
      </c>
      <c r="W309" s="249">
        <f t="shared" si="87"/>
        <v>0</v>
      </c>
      <c r="X309" s="250">
        <f t="shared" si="85"/>
        <v>0</v>
      </c>
      <c r="Y309" s="303"/>
      <c r="Z309" s="302"/>
      <c r="AA309" s="250">
        <f t="shared" si="91"/>
        <v>0</v>
      </c>
      <c r="AC309" s="254"/>
    </row>
    <row r="310" spans="1:29" s="188" customFormat="1" hidden="1" x14ac:dyDescent="0.2">
      <c r="C310" s="245" t="s">
        <v>741</v>
      </c>
      <c r="D310" s="275" t="s">
        <v>279</v>
      </c>
      <c r="E310" s="247"/>
      <c r="F310" s="276"/>
      <c r="G310" s="251">
        <f t="shared" si="73"/>
        <v>0</v>
      </c>
      <c r="H310" s="249">
        <f t="shared" si="74"/>
        <v>0</v>
      </c>
      <c r="I310" s="250">
        <f t="shared" si="83"/>
        <v>0</v>
      </c>
      <c r="J310" s="302"/>
      <c r="K310" s="302"/>
      <c r="L310" s="250">
        <f t="shared" si="88"/>
        <v>0</v>
      </c>
      <c r="M310" s="303"/>
      <c r="N310" s="302"/>
      <c r="O310" s="252">
        <f t="shared" si="89"/>
        <v>0</v>
      </c>
      <c r="P310" s="248">
        <f t="shared" si="86"/>
        <v>0</v>
      </c>
      <c r="Q310" s="249">
        <f t="shared" si="86"/>
        <v>0</v>
      </c>
      <c r="R310" s="250">
        <f t="shared" si="84"/>
        <v>0</v>
      </c>
      <c r="S310" s="303"/>
      <c r="T310" s="302"/>
      <c r="U310" s="252">
        <f t="shared" si="90"/>
        <v>0</v>
      </c>
      <c r="V310" s="248">
        <f t="shared" si="87"/>
        <v>0</v>
      </c>
      <c r="W310" s="249">
        <f t="shared" si="87"/>
        <v>0</v>
      </c>
      <c r="X310" s="250">
        <f t="shared" si="85"/>
        <v>0</v>
      </c>
      <c r="Y310" s="303"/>
      <c r="Z310" s="302"/>
      <c r="AA310" s="250">
        <f t="shared" si="91"/>
        <v>0</v>
      </c>
      <c r="AC310" s="254"/>
    </row>
    <row r="311" spans="1:29" s="346" customFormat="1" hidden="1" collapsed="1" x14ac:dyDescent="0.2">
      <c r="A311" s="188"/>
      <c r="B311" s="188"/>
      <c r="C311" s="279" t="s">
        <v>742</v>
      </c>
      <c r="D311" s="308" t="s">
        <v>743</v>
      </c>
      <c r="E311" s="281"/>
      <c r="F311" s="282"/>
      <c r="G311" s="284">
        <f t="shared" si="73"/>
        <v>0</v>
      </c>
      <c r="H311" s="285">
        <f t="shared" si="74"/>
        <v>0</v>
      </c>
      <c r="I311" s="283">
        <f t="shared" si="83"/>
        <v>0</v>
      </c>
      <c r="J311" s="309"/>
      <c r="K311" s="309"/>
      <c r="L311" s="283">
        <f t="shared" si="88"/>
        <v>0</v>
      </c>
      <c r="M311" s="310"/>
      <c r="N311" s="309"/>
      <c r="O311" s="286">
        <f t="shared" si="89"/>
        <v>0</v>
      </c>
      <c r="P311" s="287">
        <f t="shared" si="86"/>
        <v>0</v>
      </c>
      <c r="Q311" s="285">
        <f t="shared" si="86"/>
        <v>0</v>
      </c>
      <c r="R311" s="283">
        <f t="shared" si="84"/>
        <v>0</v>
      </c>
      <c r="S311" s="310"/>
      <c r="T311" s="309"/>
      <c r="U311" s="286">
        <f t="shared" si="90"/>
        <v>0</v>
      </c>
      <c r="V311" s="287">
        <f t="shared" si="87"/>
        <v>0</v>
      </c>
      <c r="W311" s="285">
        <f t="shared" si="87"/>
        <v>0</v>
      </c>
      <c r="X311" s="283">
        <f t="shared" si="85"/>
        <v>0</v>
      </c>
      <c r="Y311" s="310"/>
      <c r="Z311" s="309"/>
      <c r="AA311" s="283">
        <f t="shared" si="91"/>
        <v>0</v>
      </c>
      <c r="AC311" s="254"/>
    </row>
    <row r="312" spans="1:29" s="188" customFormat="1" x14ac:dyDescent="0.2">
      <c r="C312" s="245" t="s">
        <v>744</v>
      </c>
      <c r="D312" s="301" t="s">
        <v>745</v>
      </c>
      <c r="E312" s="247"/>
      <c r="F312" s="276"/>
      <c r="G312" s="251">
        <f t="shared" ref="G312:G375" si="92">J312+M312+S312+Y312</f>
        <v>0</v>
      </c>
      <c r="H312" s="249">
        <f t="shared" ref="H312:H375" si="93">K312+N312+T312+Z312</f>
        <v>394.88190999999995</v>
      </c>
      <c r="I312" s="250">
        <f t="shared" si="83"/>
        <v>394.88190999999995</v>
      </c>
      <c r="J312" s="302">
        <v>0</v>
      </c>
      <c r="K312" s="302">
        <v>101.38037</v>
      </c>
      <c r="L312" s="250">
        <f t="shared" si="88"/>
        <v>101.38037</v>
      </c>
      <c r="M312" s="303">
        <v>0</v>
      </c>
      <c r="N312" s="302">
        <v>114.7762</v>
      </c>
      <c r="O312" s="252">
        <f t="shared" si="89"/>
        <v>114.7762</v>
      </c>
      <c r="P312" s="248">
        <f t="shared" si="86"/>
        <v>0</v>
      </c>
      <c r="Q312" s="249">
        <f t="shared" si="86"/>
        <v>216.15656999999999</v>
      </c>
      <c r="R312" s="250">
        <f t="shared" si="84"/>
        <v>216.15656999999999</v>
      </c>
      <c r="S312" s="303">
        <v>0</v>
      </c>
      <c r="T312" s="302">
        <v>105.28099</v>
      </c>
      <c r="U312" s="252">
        <f t="shared" si="90"/>
        <v>105.28099</v>
      </c>
      <c r="V312" s="248">
        <f t="shared" si="87"/>
        <v>0</v>
      </c>
      <c r="W312" s="249">
        <f t="shared" si="87"/>
        <v>321.43755999999996</v>
      </c>
      <c r="X312" s="250">
        <f t="shared" si="85"/>
        <v>321.43755999999996</v>
      </c>
      <c r="Y312" s="303">
        <v>0</v>
      </c>
      <c r="Z312" s="302">
        <v>73.444350000000014</v>
      </c>
      <c r="AA312" s="250">
        <f t="shared" si="91"/>
        <v>73.444350000000014</v>
      </c>
      <c r="AC312" s="254"/>
    </row>
    <row r="313" spans="1:29" s="188" customFormat="1" hidden="1" x14ac:dyDescent="0.2">
      <c r="C313" s="326" t="s">
        <v>746</v>
      </c>
      <c r="D313" s="316" t="s">
        <v>747</v>
      </c>
      <c r="E313" s="247"/>
      <c r="F313" s="276"/>
      <c r="G313" s="251">
        <f t="shared" si="92"/>
        <v>0</v>
      </c>
      <c r="H313" s="249">
        <f t="shared" si="93"/>
        <v>0</v>
      </c>
      <c r="I313" s="250">
        <f>H313-G313</f>
        <v>0</v>
      </c>
      <c r="J313" s="302"/>
      <c r="K313" s="302"/>
      <c r="L313" s="250">
        <f>K313-J313</f>
        <v>0</v>
      </c>
      <c r="M313" s="303"/>
      <c r="N313" s="302"/>
      <c r="O313" s="252">
        <f>N313-M313</f>
        <v>0</v>
      </c>
      <c r="P313" s="248">
        <f>J313+M313</f>
        <v>0</v>
      </c>
      <c r="Q313" s="249">
        <f>K313+N313</f>
        <v>0</v>
      </c>
      <c r="R313" s="250">
        <f>Q313-P313</f>
        <v>0</v>
      </c>
      <c r="S313" s="303"/>
      <c r="T313" s="302"/>
      <c r="U313" s="252">
        <f>T313-S313</f>
        <v>0</v>
      </c>
      <c r="V313" s="248">
        <f>P313+S313</f>
        <v>0</v>
      </c>
      <c r="W313" s="249">
        <f>Q313+T313</f>
        <v>0</v>
      </c>
      <c r="X313" s="250">
        <f>W313-V313</f>
        <v>0</v>
      </c>
      <c r="Y313" s="303"/>
      <c r="Z313" s="302"/>
      <c r="AA313" s="250">
        <f>Z313-Y313</f>
        <v>0</v>
      </c>
      <c r="AC313" s="254"/>
    </row>
    <row r="314" spans="1:29" s="234" customFormat="1" x14ac:dyDescent="0.2">
      <c r="A314" s="188"/>
      <c r="B314" s="188"/>
      <c r="C314" s="235" t="s">
        <v>748</v>
      </c>
      <c r="D314" s="236" t="s">
        <v>749</v>
      </c>
      <c r="E314" s="237"/>
      <c r="F314" s="238">
        <f>F7-F111</f>
        <v>28174.531888530357</v>
      </c>
      <c r="G314" s="241">
        <f t="shared" si="92"/>
        <v>56314.923876179935</v>
      </c>
      <c r="H314" s="239">
        <f t="shared" si="93"/>
        <v>55068.756109999929</v>
      </c>
      <c r="I314" s="240">
        <f t="shared" si="83"/>
        <v>-1246.1677661800059</v>
      </c>
      <c r="J314" s="239">
        <f>J7-J111</f>
        <v>19258.283405587514</v>
      </c>
      <c r="K314" s="239">
        <f>K7-K111</f>
        <v>18142.760380000022</v>
      </c>
      <c r="L314" s="240">
        <f t="shared" si="88"/>
        <v>-1115.5230255874922</v>
      </c>
      <c r="M314" s="241">
        <f>M7-M111</f>
        <v>7912.4436911621451</v>
      </c>
      <c r="N314" s="239">
        <f>N7-N111</f>
        <v>7808.071119999935</v>
      </c>
      <c r="O314" s="242">
        <f>N314-M314</f>
        <v>-104.37257116221008</v>
      </c>
      <c r="P314" s="238">
        <f t="shared" si="86"/>
        <v>27170.727096749659</v>
      </c>
      <c r="Q314" s="239">
        <f t="shared" si="86"/>
        <v>25950.831499999957</v>
      </c>
      <c r="R314" s="240">
        <f t="shared" si="84"/>
        <v>-1219.8955967497022</v>
      </c>
      <c r="S314" s="241">
        <f>S7-S111</f>
        <v>6413.3326414374606</v>
      </c>
      <c r="T314" s="239">
        <f>T7-T111</f>
        <v>8984.2237099999766</v>
      </c>
      <c r="U314" s="242">
        <f>T314-S314</f>
        <v>2570.891068562516</v>
      </c>
      <c r="V314" s="238">
        <f t="shared" si="87"/>
        <v>33584.059738187119</v>
      </c>
      <c r="W314" s="239">
        <f t="shared" si="87"/>
        <v>34935.055209999933</v>
      </c>
      <c r="X314" s="240">
        <f t="shared" si="85"/>
        <v>1350.9954718128138</v>
      </c>
      <c r="Y314" s="241">
        <f>Y7-Y111</f>
        <v>22730.864137992816</v>
      </c>
      <c r="Z314" s="239">
        <f>Z7-Z111</f>
        <v>20133.700899999996</v>
      </c>
      <c r="AA314" s="240">
        <f>Z314-Y314</f>
        <v>-2597.1632379928196</v>
      </c>
      <c r="AC314" s="244"/>
    </row>
    <row r="315" spans="1:29" s="188" customFormat="1" ht="12.2" customHeight="1" x14ac:dyDescent="0.2">
      <c r="C315" s="245" t="s">
        <v>750</v>
      </c>
      <c r="D315" s="301" t="s">
        <v>751</v>
      </c>
      <c r="E315" s="247"/>
      <c r="F315" s="276">
        <v>28174.531888530357</v>
      </c>
      <c r="G315" s="251">
        <f t="shared" si="92"/>
        <v>55899.923876179935</v>
      </c>
      <c r="H315" s="249">
        <f t="shared" si="93"/>
        <v>55077.67297999993</v>
      </c>
      <c r="I315" s="250">
        <f t="shared" si="83"/>
        <v>-822.25089618000493</v>
      </c>
      <c r="J315" s="249">
        <f>J9-J303</f>
        <v>19173.283405587514</v>
      </c>
      <c r="K315" s="249">
        <f>K9-K303</f>
        <v>18148.139740000013</v>
      </c>
      <c r="L315" s="250">
        <f t="shared" si="88"/>
        <v>-1025.1436655875004</v>
      </c>
      <c r="M315" s="251">
        <f>M9-M303</f>
        <v>7822.4436911621451</v>
      </c>
      <c r="N315" s="249">
        <f>N9-N303</f>
        <v>7812.076639999912</v>
      </c>
      <c r="O315" s="252">
        <f t="shared" si="89"/>
        <v>-10.367051162233111</v>
      </c>
      <c r="P315" s="248">
        <f t="shared" si="86"/>
        <v>26995.727096749659</v>
      </c>
      <c r="Q315" s="249">
        <f t="shared" si="86"/>
        <v>25960.216379999925</v>
      </c>
      <c r="R315" s="250">
        <f t="shared" si="84"/>
        <v>-1035.5107167497335</v>
      </c>
      <c r="S315" s="251">
        <f>S9-S303</f>
        <v>6333.3326414374606</v>
      </c>
      <c r="T315" s="249">
        <f>T9-T303</f>
        <v>8987.6526999999769</v>
      </c>
      <c r="U315" s="252">
        <f t="shared" si="90"/>
        <v>2654.3200585625164</v>
      </c>
      <c r="V315" s="248">
        <f t="shared" si="87"/>
        <v>33329.059738187119</v>
      </c>
      <c r="W315" s="249">
        <f t="shared" si="87"/>
        <v>34947.869079999902</v>
      </c>
      <c r="X315" s="250">
        <f t="shared" si="85"/>
        <v>1618.8093418127828</v>
      </c>
      <c r="Y315" s="251">
        <f>Y9-Y303</f>
        <v>22570.864137992816</v>
      </c>
      <c r="Z315" s="249">
        <f>Z9-Z303</f>
        <v>20129.803900000028</v>
      </c>
      <c r="AA315" s="250">
        <f t="shared" si="91"/>
        <v>-2441.0602379927877</v>
      </c>
      <c r="AC315" s="254"/>
    </row>
    <row r="316" spans="1:29" s="188" customFormat="1" ht="12.2" hidden="1" customHeight="1" x14ac:dyDescent="0.2">
      <c r="C316" s="245" t="s">
        <v>752</v>
      </c>
      <c r="D316" s="301" t="s">
        <v>753</v>
      </c>
      <c r="E316" s="247"/>
      <c r="F316" s="276"/>
      <c r="G316" s="251">
        <f t="shared" si="92"/>
        <v>0</v>
      </c>
      <c r="H316" s="249">
        <f t="shared" si="93"/>
        <v>0</v>
      </c>
      <c r="I316" s="250">
        <f t="shared" si="83"/>
        <v>0</v>
      </c>
      <c r="J316" s="249">
        <f>J38-J304</f>
        <v>0</v>
      </c>
      <c r="K316" s="249">
        <f>K38-K304</f>
        <v>0</v>
      </c>
      <c r="L316" s="250">
        <f t="shared" si="88"/>
        <v>0</v>
      </c>
      <c r="M316" s="251">
        <f>M38-M304</f>
        <v>0</v>
      </c>
      <c r="N316" s="249">
        <f>N38-N304</f>
        <v>0</v>
      </c>
      <c r="O316" s="252">
        <f t="shared" si="89"/>
        <v>0</v>
      </c>
      <c r="P316" s="248">
        <f t="shared" si="86"/>
        <v>0</v>
      </c>
      <c r="Q316" s="249">
        <f t="shared" si="86"/>
        <v>0</v>
      </c>
      <c r="R316" s="250">
        <f t="shared" si="84"/>
        <v>0</v>
      </c>
      <c r="S316" s="251">
        <f>S38-S304</f>
        <v>0</v>
      </c>
      <c r="T316" s="249">
        <f>T38-T304</f>
        <v>0</v>
      </c>
      <c r="U316" s="252">
        <f t="shared" si="90"/>
        <v>0</v>
      </c>
      <c r="V316" s="248">
        <f t="shared" si="87"/>
        <v>0</v>
      </c>
      <c r="W316" s="249">
        <f t="shared" si="87"/>
        <v>0</v>
      </c>
      <c r="X316" s="250">
        <f t="shared" si="85"/>
        <v>0</v>
      </c>
      <c r="Y316" s="251">
        <f>Y38-Y304</f>
        <v>0</v>
      </c>
      <c r="Z316" s="249">
        <f>Z38-Z304</f>
        <v>0</v>
      </c>
      <c r="AA316" s="250">
        <f t="shared" si="91"/>
        <v>0</v>
      </c>
      <c r="AC316" s="254"/>
    </row>
    <row r="317" spans="1:29" s="188" customFormat="1" ht="12.2" hidden="1" customHeight="1" x14ac:dyDescent="0.2">
      <c r="C317" s="245" t="s">
        <v>754</v>
      </c>
      <c r="D317" s="301" t="s">
        <v>755</v>
      </c>
      <c r="E317" s="247"/>
      <c r="F317" s="276"/>
      <c r="G317" s="251">
        <f t="shared" si="92"/>
        <v>0</v>
      </c>
      <c r="H317" s="249">
        <f t="shared" si="93"/>
        <v>0</v>
      </c>
      <c r="I317" s="250">
        <f t="shared" si="83"/>
        <v>0</v>
      </c>
      <c r="J317" s="249">
        <f>J42-J305</f>
        <v>0</v>
      </c>
      <c r="K317" s="249">
        <f>K42-K305</f>
        <v>0</v>
      </c>
      <c r="L317" s="250">
        <f t="shared" si="88"/>
        <v>0</v>
      </c>
      <c r="M317" s="251">
        <f>M42-M305</f>
        <v>0</v>
      </c>
      <c r="N317" s="249">
        <f>N42-N305</f>
        <v>0</v>
      </c>
      <c r="O317" s="252">
        <f t="shared" si="89"/>
        <v>0</v>
      </c>
      <c r="P317" s="248">
        <f t="shared" si="86"/>
        <v>0</v>
      </c>
      <c r="Q317" s="249">
        <f t="shared" si="86"/>
        <v>0</v>
      </c>
      <c r="R317" s="250">
        <f t="shared" si="84"/>
        <v>0</v>
      </c>
      <c r="S317" s="251">
        <f>S42-S305</f>
        <v>0</v>
      </c>
      <c r="T317" s="249">
        <f>T42-T305</f>
        <v>0</v>
      </c>
      <c r="U317" s="252">
        <f t="shared" si="90"/>
        <v>0</v>
      </c>
      <c r="V317" s="248">
        <f t="shared" si="87"/>
        <v>0</v>
      </c>
      <c r="W317" s="249">
        <f t="shared" si="87"/>
        <v>0</v>
      </c>
      <c r="X317" s="250">
        <f t="shared" si="85"/>
        <v>0</v>
      </c>
      <c r="Y317" s="251">
        <f>Y42-Y305</f>
        <v>0</v>
      </c>
      <c r="Z317" s="249">
        <f>Z42-Z305</f>
        <v>0</v>
      </c>
      <c r="AA317" s="250">
        <f t="shared" si="91"/>
        <v>0</v>
      </c>
      <c r="AC317" s="254"/>
    </row>
    <row r="318" spans="1:29" s="188" customFormat="1" ht="12.2" hidden="1" customHeight="1" x14ac:dyDescent="0.2">
      <c r="C318" s="245" t="s">
        <v>756</v>
      </c>
      <c r="D318" s="301" t="s">
        <v>757</v>
      </c>
      <c r="E318" s="247"/>
      <c r="F318" s="276"/>
      <c r="G318" s="251">
        <f t="shared" si="92"/>
        <v>0</v>
      </c>
      <c r="H318" s="249">
        <f t="shared" si="93"/>
        <v>0</v>
      </c>
      <c r="I318" s="250">
        <f t="shared" si="83"/>
        <v>0</v>
      </c>
      <c r="J318" s="249">
        <f>J45-J306</f>
        <v>0</v>
      </c>
      <c r="K318" s="249">
        <f>K45-K306</f>
        <v>0</v>
      </c>
      <c r="L318" s="250">
        <f t="shared" si="88"/>
        <v>0</v>
      </c>
      <c r="M318" s="251">
        <f>M45-M306</f>
        <v>0</v>
      </c>
      <c r="N318" s="249">
        <f>N45-N306</f>
        <v>0</v>
      </c>
      <c r="O318" s="252">
        <f t="shared" si="89"/>
        <v>0</v>
      </c>
      <c r="P318" s="248">
        <f t="shared" si="86"/>
        <v>0</v>
      </c>
      <c r="Q318" s="249">
        <f t="shared" si="86"/>
        <v>0</v>
      </c>
      <c r="R318" s="250">
        <f t="shared" si="84"/>
        <v>0</v>
      </c>
      <c r="S318" s="251">
        <f>S45-S306</f>
        <v>0</v>
      </c>
      <c r="T318" s="249">
        <f>T45-T306</f>
        <v>0</v>
      </c>
      <c r="U318" s="252">
        <f t="shared" si="90"/>
        <v>0</v>
      </c>
      <c r="V318" s="248">
        <f t="shared" si="87"/>
        <v>0</v>
      </c>
      <c r="W318" s="249">
        <f t="shared" si="87"/>
        <v>0</v>
      </c>
      <c r="X318" s="250">
        <f t="shared" si="85"/>
        <v>0</v>
      </c>
      <c r="Y318" s="251">
        <f>Y45-Y306</f>
        <v>0</v>
      </c>
      <c r="Z318" s="249">
        <f>Z45-Z306</f>
        <v>0</v>
      </c>
      <c r="AA318" s="250">
        <f t="shared" si="91"/>
        <v>0</v>
      </c>
      <c r="AC318" s="254"/>
    </row>
    <row r="319" spans="1:29" s="188" customFormat="1" ht="12.2" hidden="1" customHeight="1" x14ac:dyDescent="0.2">
      <c r="C319" s="245" t="s">
        <v>758</v>
      </c>
      <c r="D319" s="301" t="s">
        <v>759</v>
      </c>
      <c r="E319" s="247"/>
      <c r="F319" s="276"/>
      <c r="G319" s="251">
        <f t="shared" si="92"/>
        <v>0</v>
      </c>
      <c r="H319" s="249">
        <f t="shared" si="93"/>
        <v>0</v>
      </c>
      <c r="I319" s="250">
        <f t="shared" si="83"/>
        <v>0</v>
      </c>
      <c r="J319" s="249">
        <f>J48-J307</f>
        <v>0</v>
      </c>
      <c r="K319" s="249">
        <f>K48-K307</f>
        <v>0</v>
      </c>
      <c r="L319" s="250">
        <f t="shared" si="88"/>
        <v>0</v>
      </c>
      <c r="M319" s="251">
        <f>M48-M307</f>
        <v>0</v>
      </c>
      <c r="N319" s="249">
        <f>N48-N307</f>
        <v>0</v>
      </c>
      <c r="O319" s="252">
        <f t="shared" si="89"/>
        <v>0</v>
      </c>
      <c r="P319" s="248">
        <f t="shared" si="86"/>
        <v>0</v>
      </c>
      <c r="Q319" s="249">
        <f t="shared" si="86"/>
        <v>0</v>
      </c>
      <c r="R319" s="250">
        <f t="shared" si="84"/>
        <v>0</v>
      </c>
      <c r="S319" s="251">
        <f>S48-S307</f>
        <v>0</v>
      </c>
      <c r="T319" s="249">
        <f>T48-T307</f>
        <v>0</v>
      </c>
      <c r="U319" s="252">
        <f t="shared" si="90"/>
        <v>0</v>
      </c>
      <c r="V319" s="248">
        <f t="shared" si="87"/>
        <v>0</v>
      </c>
      <c r="W319" s="249">
        <f t="shared" si="87"/>
        <v>0</v>
      </c>
      <c r="X319" s="250">
        <f t="shared" si="85"/>
        <v>0</v>
      </c>
      <c r="Y319" s="251">
        <f>Y48-Y307</f>
        <v>0</v>
      </c>
      <c r="Z319" s="249">
        <f>Z48-Z307</f>
        <v>0</v>
      </c>
      <c r="AA319" s="250">
        <f t="shared" si="91"/>
        <v>0</v>
      </c>
      <c r="AC319" s="254"/>
    </row>
    <row r="320" spans="1:29" s="188" customFormat="1" ht="12.2" hidden="1" customHeight="1" x14ac:dyDescent="0.2">
      <c r="C320" s="245" t="s">
        <v>760</v>
      </c>
      <c r="D320" s="301" t="s">
        <v>761</v>
      </c>
      <c r="E320" s="247"/>
      <c r="F320" s="276"/>
      <c r="G320" s="251">
        <f t="shared" si="92"/>
        <v>0</v>
      </c>
      <c r="H320" s="249">
        <f t="shared" si="93"/>
        <v>0</v>
      </c>
      <c r="I320" s="250">
        <f t="shared" si="83"/>
        <v>0</v>
      </c>
      <c r="J320" s="249">
        <f t="shared" ref="J320:K323" si="94">J51-J308</f>
        <v>0</v>
      </c>
      <c r="K320" s="249">
        <f t="shared" si="94"/>
        <v>0</v>
      </c>
      <c r="L320" s="250">
        <f t="shared" si="88"/>
        <v>0</v>
      </c>
      <c r="M320" s="251">
        <f t="shared" ref="M320:N323" si="95">M51-M308</f>
        <v>0</v>
      </c>
      <c r="N320" s="249">
        <f t="shared" si="95"/>
        <v>0</v>
      </c>
      <c r="O320" s="252">
        <f t="shared" si="89"/>
        <v>0</v>
      </c>
      <c r="P320" s="248">
        <f t="shared" si="86"/>
        <v>0</v>
      </c>
      <c r="Q320" s="249">
        <f t="shared" si="86"/>
        <v>0</v>
      </c>
      <c r="R320" s="250">
        <f t="shared" si="84"/>
        <v>0</v>
      </c>
      <c r="S320" s="251">
        <f t="shared" ref="S320:T323" si="96">S51-S308</f>
        <v>0</v>
      </c>
      <c r="T320" s="249">
        <f t="shared" si="96"/>
        <v>0</v>
      </c>
      <c r="U320" s="252">
        <f t="shared" si="90"/>
        <v>0</v>
      </c>
      <c r="V320" s="248">
        <f t="shared" si="87"/>
        <v>0</v>
      </c>
      <c r="W320" s="249">
        <f t="shared" si="87"/>
        <v>0</v>
      </c>
      <c r="X320" s="250">
        <f t="shared" si="85"/>
        <v>0</v>
      </c>
      <c r="Y320" s="251">
        <f t="shared" ref="Y320:Z323" si="97">Y51-Y308</f>
        <v>0</v>
      </c>
      <c r="Z320" s="249">
        <f t="shared" si="97"/>
        <v>0</v>
      </c>
      <c r="AA320" s="250">
        <f t="shared" si="91"/>
        <v>0</v>
      </c>
      <c r="AC320" s="254"/>
    </row>
    <row r="321" spans="1:29" s="188" customFormat="1" ht="12.2" hidden="1" customHeight="1" x14ac:dyDescent="0.2">
      <c r="C321" s="245" t="s">
        <v>762</v>
      </c>
      <c r="D321" s="275" t="s">
        <v>277</v>
      </c>
      <c r="E321" s="247"/>
      <c r="F321" s="276"/>
      <c r="G321" s="251">
        <f t="shared" si="92"/>
        <v>0</v>
      </c>
      <c r="H321" s="249">
        <f t="shared" si="93"/>
        <v>0</v>
      </c>
      <c r="I321" s="250">
        <f t="shared" si="83"/>
        <v>0</v>
      </c>
      <c r="J321" s="249">
        <f t="shared" si="94"/>
        <v>0</v>
      </c>
      <c r="K321" s="249">
        <f t="shared" si="94"/>
        <v>0</v>
      </c>
      <c r="L321" s="250">
        <f t="shared" si="88"/>
        <v>0</v>
      </c>
      <c r="M321" s="251">
        <f t="shared" si="95"/>
        <v>0</v>
      </c>
      <c r="N321" s="249">
        <f t="shared" si="95"/>
        <v>0</v>
      </c>
      <c r="O321" s="252">
        <f t="shared" si="89"/>
        <v>0</v>
      </c>
      <c r="P321" s="248">
        <f t="shared" si="86"/>
        <v>0</v>
      </c>
      <c r="Q321" s="249">
        <f t="shared" si="86"/>
        <v>0</v>
      </c>
      <c r="R321" s="250">
        <f t="shared" si="84"/>
        <v>0</v>
      </c>
      <c r="S321" s="251">
        <f t="shared" si="96"/>
        <v>0</v>
      </c>
      <c r="T321" s="249">
        <f t="shared" si="96"/>
        <v>0</v>
      </c>
      <c r="U321" s="252">
        <f t="shared" si="90"/>
        <v>0</v>
      </c>
      <c r="V321" s="248">
        <f t="shared" si="87"/>
        <v>0</v>
      </c>
      <c r="W321" s="249">
        <f t="shared" si="87"/>
        <v>0</v>
      </c>
      <c r="X321" s="250">
        <f t="shared" si="85"/>
        <v>0</v>
      </c>
      <c r="Y321" s="251">
        <f t="shared" si="97"/>
        <v>0</v>
      </c>
      <c r="Z321" s="249">
        <f t="shared" si="97"/>
        <v>0</v>
      </c>
      <c r="AA321" s="250">
        <f t="shared" si="91"/>
        <v>0</v>
      </c>
      <c r="AC321" s="254"/>
    </row>
    <row r="322" spans="1:29" s="188" customFormat="1" ht="12.2" hidden="1" customHeight="1" x14ac:dyDescent="0.2">
      <c r="C322" s="245" t="s">
        <v>763</v>
      </c>
      <c r="D322" s="275" t="s">
        <v>279</v>
      </c>
      <c r="E322" s="247"/>
      <c r="F322" s="276"/>
      <c r="G322" s="251">
        <f t="shared" si="92"/>
        <v>0</v>
      </c>
      <c r="H322" s="249">
        <f t="shared" si="93"/>
        <v>0</v>
      </c>
      <c r="I322" s="250">
        <f t="shared" si="83"/>
        <v>0</v>
      </c>
      <c r="J322" s="249">
        <f t="shared" si="94"/>
        <v>0</v>
      </c>
      <c r="K322" s="249">
        <f t="shared" si="94"/>
        <v>0</v>
      </c>
      <c r="L322" s="250">
        <f t="shared" si="88"/>
        <v>0</v>
      </c>
      <c r="M322" s="251">
        <f t="shared" si="95"/>
        <v>0</v>
      </c>
      <c r="N322" s="249">
        <f t="shared" si="95"/>
        <v>0</v>
      </c>
      <c r="O322" s="252">
        <f t="shared" si="89"/>
        <v>0</v>
      </c>
      <c r="P322" s="248">
        <f t="shared" si="86"/>
        <v>0</v>
      </c>
      <c r="Q322" s="249">
        <f t="shared" si="86"/>
        <v>0</v>
      </c>
      <c r="R322" s="250">
        <f t="shared" si="84"/>
        <v>0</v>
      </c>
      <c r="S322" s="251">
        <f t="shared" si="96"/>
        <v>0</v>
      </c>
      <c r="T322" s="249">
        <f t="shared" si="96"/>
        <v>0</v>
      </c>
      <c r="U322" s="252">
        <f t="shared" si="90"/>
        <v>0</v>
      </c>
      <c r="V322" s="248">
        <f t="shared" si="87"/>
        <v>0</v>
      </c>
      <c r="W322" s="249">
        <f t="shared" si="87"/>
        <v>0</v>
      </c>
      <c r="X322" s="250">
        <f t="shared" si="85"/>
        <v>0</v>
      </c>
      <c r="Y322" s="251">
        <f t="shared" si="97"/>
        <v>0</v>
      </c>
      <c r="Z322" s="249">
        <f t="shared" si="97"/>
        <v>0</v>
      </c>
      <c r="AA322" s="250">
        <f t="shared" si="91"/>
        <v>0</v>
      </c>
      <c r="AC322" s="254"/>
    </row>
    <row r="323" spans="1:29" s="346" customFormat="1" ht="12.2" hidden="1" customHeight="1" collapsed="1" x14ac:dyDescent="0.2">
      <c r="A323" s="188"/>
      <c r="B323" s="188"/>
      <c r="C323" s="279" t="s">
        <v>764</v>
      </c>
      <c r="D323" s="308" t="s">
        <v>765</v>
      </c>
      <c r="E323" s="281"/>
      <c r="F323" s="282"/>
      <c r="G323" s="284">
        <f t="shared" si="92"/>
        <v>0</v>
      </c>
      <c r="H323" s="285">
        <f t="shared" si="93"/>
        <v>0</v>
      </c>
      <c r="I323" s="283">
        <f t="shared" si="83"/>
        <v>0</v>
      </c>
      <c r="J323" s="285">
        <f t="shared" si="94"/>
        <v>0</v>
      </c>
      <c r="K323" s="285">
        <f t="shared" si="94"/>
        <v>0</v>
      </c>
      <c r="L323" s="283">
        <f t="shared" si="88"/>
        <v>0</v>
      </c>
      <c r="M323" s="284">
        <f t="shared" si="95"/>
        <v>0</v>
      </c>
      <c r="N323" s="285">
        <f t="shared" si="95"/>
        <v>0</v>
      </c>
      <c r="O323" s="286">
        <f t="shared" si="89"/>
        <v>0</v>
      </c>
      <c r="P323" s="287">
        <f t="shared" si="86"/>
        <v>0</v>
      </c>
      <c r="Q323" s="285">
        <f t="shared" si="86"/>
        <v>0</v>
      </c>
      <c r="R323" s="283">
        <f t="shared" si="84"/>
        <v>0</v>
      </c>
      <c r="S323" s="284">
        <f t="shared" si="96"/>
        <v>0</v>
      </c>
      <c r="T323" s="285">
        <f t="shared" si="96"/>
        <v>0</v>
      </c>
      <c r="U323" s="286">
        <f t="shared" si="90"/>
        <v>0</v>
      </c>
      <c r="V323" s="287">
        <f t="shared" si="87"/>
        <v>0</v>
      </c>
      <c r="W323" s="285">
        <f t="shared" si="87"/>
        <v>0</v>
      </c>
      <c r="X323" s="283">
        <f t="shared" si="85"/>
        <v>0</v>
      </c>
      <c r="Y323" s="284">
        <f t="shared" si="97"/>
        <v>0</v>
      </c>
      <c r="Z323" s="285">
        <f t="shared" si="97"/>
        <v>0</v>
      </c>
      <c r="AA323" s="283">
        <f t="shared" si="91"/>
        <v>0</v>
      </c>
      <c r="AC323" s="254"/>
    </row>
    <row r="324" spans="1:29" s="188" customFormat="1" ht="12.2" customHeight="1" x14ac:dyDescent="0.2">
      <c r="C324" s="245" t="s">
        <v>766</v>
      </c>
      <c r="D324" s="342" t="s">
        <v>767</v>
      </c>
      <c r="E324" s="247"/>
      <c r="F324" s="276"/>
      <c r="G324" s="251">
        <f t="shared" si="92"/>
        <v>415</v>
      </c>
      <c r="H324" s="249">
        <f t="shared" si="93"/>
        <v>-8.9168700000000172</v>
      </c>
      <c r="I324" s="250">
        <f t="shared" si="83"/>
        <v>-423.91687000000002</v>
      </c>
      <c r="J324" s="249">
        <f>J57-J312</f>
        <v>85</v>
      </c>
      <c r="K324" s="249">
        <f>K57-K312</f>
        <v>-5.3793600000000055</v>
      </c>
      <c r="L324" s="250">
        <f t="shared" si="88"/>
        <v>-90.379360000000005</v>
      </c>
      <c r="M324" s="251">
        <f>M57-M312</f>
        <v>90</v>
      </c>
      <c r="N324" s="249">
        <f>N57-N312</f>
        <v>-4.0055200000000042</v>
      </c>
      <c r="O324" s="252">
        <f t="shared" si="89"/>
        <v>-94.005520000000004</v>
      </c>
      <c r="P324" s="248">
        <f t="shared" si="86"/>
        <v>175</v>
      </c>
      <c r="Q324" s="249">
        <f t="shared" si="86"/>
        <v>-9.3848800000000097</v>
      </c>
      <c r="R324" s="250">
        <f t="shared" si="84"/>
        <v>-184.38488000000001</v>
      </c>
      <c r="S324" s="251">
        <f>S57-S312</f>
        <v>80</v>
      </c>
      <c r="T324" s="249">
        <f>T57-T312</f>
        <v>-3.4289899999999989</v>
      </c>
      <c r="U324" s="252">
        <f t="shared" si="90"/>
        <v>-83.428989999999999</v>
      </c>
      <c r="V324" s="248">
        <f t="shared" si="87"/>
        <v>255</v>
      </c>
      <c r="W324" s="249">
        <f t="shared" si="87"/>
        <v>-12.813870000000009</v>
      </c>
      <c r="X324" s="250">
        <f t="shared" si="85"/>
        <v>-267.81387000000001</v>
      </c>
      <c r="Y324" s="251">
        <f>Y57-Y312</f>
        <v>160</v>
      </c>
      <c r="Z324" s="249">
        <f>Z57-Z312</f>
        <v>3.8969999999999914</v>
      </c>
      <c r="AA324" s="250">
        <f t="shared" si="91"/>
        <v>-156.10300000000001</v>
      </c>
      <c r="AC324" s="254"/>
    </row>
    <row r="325" spans="1:29" s="188" customFormat="1" ht="12.2" hidden="1" customHeight="1" x14ac:dyDescent="0.2">
      <c r="C325" s="326" t="s">
        <v>768</v>
      </c>
      <c r="D325" s="316" t="s">
        <v>747</v>
      </c>
      <c r="E325" s="247"/>
      <c r="F325" s="276"/>
      <c r="G325" s="251">
        <f t="shared" si="92"/>
        <v>0</v>
      </c>
      <c r="H325" s="249">
        <f t="shared" si="93"/>
        <v>0</v>
      </c>
      <c r="I325" s="250">
        <f>H325-G325</f>
        <v>0</v>
      </c>
      <c r="J325" s="302"/>
      <c r="K325" s="302"/>
      <c r="L325" s="250">
        <f>K325-J325</f>
        <v>0</v>
      </c>
      <c r="M325" s="303"/>
      <c r="N325" s="302"/>
      <c r="O325" s="252">
        <f>N325-M325</f>
        <v>0</v>
      </c>
      <c r="P325" s="248">
        <f>J325+M325</f>
        <v>0</v>
      </c>
      <c r="Q325" s="249">
        <f>K325+N325</f>
        <v>0</v>
      </c>
      <c r="R325" s="250">
        <f>Q325-P325</f>
        <v>0</v>
      </c>
      <c r="S325" s="303"/>
      <c r="T325" s="302"/>
      <c r="U325" s="252">
        <f>T325-S325</f>
        <v>0</v>
      </c>
      <c r="V325" s="248">
        <f>P325+S325</f>
        <v>0</v>
      </c>
      <c r="W325" s="249">
        <f>Q325+T325</f>
        <v>0</v>
      </c>
      <c r="X325" s="250">
        <f>W325-V325</f>
        <v>0</v>
      </c>
      <c r="Y325" s="303"/>
      <c r="Z325" s="302"/>
      <c r="AA325" s="250">
        <f>Z325-Y325</f>
        <v>0</v>
      </c>
      <c r="AC325" s="254"/>
    </row>
    <row r="326" spans="1:29" s="234" customFormat="1" ht="13.7" customHeight="1" x14ac:dyDescent="0.2">
      <c r="A326" s="188"/>
      <c r="B326" s="188"/>
      <c r="C326" s="235" t="s">
        <v>769</v>
      </c>
      <c r="D326" s="236" t="s">
        <v>770</v>
      </c>
      <c r="E326" s="237"/>
      <c r="F326" s="238">
        <f>SUM(F327:F347)</f>
        <v>0</v>
      </c>
      <c r="G326" s="241">
        <f t="shared" si="92"/>
        <v>24776.438207377054</v>
      </c>
      <c r="H326" s="239">
        <f t="shared" si="93"/>
        <v>41275.767769999999</v>
      </c>
      <c r="I326" s="240">
        <f t="shared" si="83"/>
        <v>16499.329562622945</v>
      </c>
      <c r="J326" s="239">
        <f>SUM(J327:J347)</f>
        <v>7589.2258549180342</v>
      </c>
      <c r="K326" s="239">
        <f>SUM(K327:K347)</f>
        <v>7807.8031899999987</v>
      </c>
      <c r="L326" s="240">
        <f>K326-J326</f>
        <v>218.57733508196452</v>
      </c>
      <c r="M326" s="241">
        <f>SUM(M327:M347)</f>
        <v>5654.6520875409833</v>
      </c>
      <c r="N326" s="239">
        <f>SUM(N327:N347)</f>
        <v>7616.9485500000001</v>
      </c>
      <c r="O326" s="242">
        <f>N326-M326</f>
        <v>1962.2964624590168</v>
      </c>
      <c r="P326" s="238">
        <f t="shared" si="86"/>
        <v>13243.877942459018</v>
      </c>
      <c r="Q326" s="239">
        <f t="shared" si="86"/>
        <v>15424.75174</v>
      </c>
      <c r="R326" s="240">
        <f t="shared" si="84"/>
        <v>2180.8737975409822</v>
      </c>
      <c r="S326" s="241">
        <f>SUM(S327:S347)</f>
        <v>5766.7801324590164</v>
      </c>
      <c r="T326" s="239">
        <f>SUM(T327:T347)</f>
        <v>8148.9122000000007</v>
      </c>
      <c r="U326" s="242">
        <f>T326-S326</f>
        <v>2382.1320675409843</v>
      </c>
      <c r="V326" s="238">
        <f t="shared" si="87"/>
        <v>19010.658074918036</v>
      </c>
      <c r="W326" s="239">
        <f t="shared" si="87"/>
        <v>23573.663939999999</v>
      </c>
      <c r="X326" s="240">
        <f t="shared" si="85"/>
        <v>4563.0058650819628</v>
      </c>
      <c r="Y326" s="241">
        <f>SUM(Y327:Y347)</f>
        <v>5765.7801324590164</v>
      </c>
      <c r="Z326" s="239">
        <f>SUM(Z327:Z347)</f>
        <v>17702.10383</v>
      </c>
      <c r="AA326" s="240">
        <f>Z326-Y326</f>
        <v>11936.323697540984</v>
      </c>
      <c r="AB326" s="347">
        <v>0</v>
      </c>
      <c r="AC326" s="244"/>
    </row>
    <row r="327" spans="1:29" ht="12.2" customHeight="1" x14ac:dyDescent="0.2">
      <c r="C327" s="245" t="s">
        <v>771</v>
      </c>
      <c r="D327" s="301" t="s">
        <v>772</v>
      </c>
      <c r="E327" s="247"/>
      <c r="F327" s="276"/>
      <c r="G327" s="251">
        <f t="shared" si="92"/>
        <v>24584.438207377054</v>
      </c>
      <c r="H327" s="249">
        <f t="shared" si="93"/>
        <v>35821.589119999997</v>
      </c>
      <c r="I327" s="250">
        <f t="shared" si="83"/>
        <v>11237.150912622943</v>
      </c>
      <c r="J327" s="249">
        <v>7499.2258549180342</v>
      </c>
      <c r="K327" s="249">
        <v>7492.3989399999991</v>
      </c>
      <c r="L327" s="250">
        <f t="shared" ref="L327:L352" si="98">K327-J327</f>
        <v>-6.8269149180350723</v>
      </c>
      <c r="M327" s="251">
        <v>5653.6520875409833</v>
      </c>
      <c r="N327" s="249">
        <v>7515.2348899999997</v>
      </c>
      <c r="O327" s="252">
        <f t="shared" ref="O327:O352" si="99">N327-M327</f>
        <v>1861.5828024590164</v>
      </c>
      <c r="P327" s="248">
        <f t="shared" si="86"/>
        <v>13152.877942459018</v>
      </c>
      <c r="Q327" s="249">
        <f t="shared" si="86"/>
        <v>15007.633829999999</v>
      </c>
      <c r="R327" s="250">
        <f t="shared" si="84"/>
        <v>1854.7558875409813</v>
      </c>
      <c r="S327" s="251">
        <v>5715.7801324590164</v>
      </c>
      <c r="T327" s="249">
        <v>8047.088670000001</v>
      </c>
      <c r="U327" s="252">
        <f t="shared" ref="U327:U352" si="100">T327-S327</f>
        <v>2331.3085375409846</v>
      </c>
      <c r="V327" s="248">
        <f t="shared" si="87"/>
        <v>18868.658074918036</v>
      </c>
      <c r="W327" s="249">
        <f t="shared" si="87"/>
        <v>23054.7225</v>
      </c>
      <c r="X327" s="250">
        <f t="shared" si="85"/>
        <v>4186.0644250819641</v>
      </c>
      <c r="Y327" s="251">
        <v>5715.7801324590164</v>
      </c>
      <c r="Z327" s="249">
        <v>12766.866619999999</v>
      </c>
      <c r="AA327" s="250">
        <f t="shared" ref="AA327:AA352" si="101">Z327-Y327</f>
        <v>7051.0864875409825</v>
      </c>
      <c r="AB327" s="277" t="s">
        <v>773</v>
      </c>
      <c r="AC327" s="348"/>
    </row>
    <row r="328" spans="1:29" ht="12.2" hidden="1" customHeight="1" x14ac:dyDescent="0.2">
      <c r="C328" s="245" t="s">
        <v>774</v>
      </c>
      <c r="D328" s="301" t="s">
        <v>775</v>
      </c>
      <c r="E328" s="247"/>
      <c r="F328" s="276"/>
      <c r="G328" s="251">
        <f t="shared" si="92"/>
        <v>0</v>
      </c>
      <c r="H328" s="249">
        <f t="shared" si="93"/>
        <v>0</v>
      </c>
      <c r="I328" s="250">
        <f t="shared" si="83"/>
        <v>0</v>
      </c>
      <c r="J328" s="302">
        <v>0</v>
      </c>
      <c r="K328" s="302">
        <v>0</v>
      </c>
      <c r="L328" s="250">
        <f t="shared" si="98"/>
        <v>0</v>
      </c>
      <c r="M328" s="303">
        <v>0</v>
      </c>
      <c r="N328" s="302"/>
      <c r="O328" s="252">
        <f t="shared" si="99"/>
        <v>0</v>
      </c>
      <c r="P328" s="248">
        <f t="shared" si="86"/>
        <v>0</v>
      </c>
      <c r="Q328" s="249">
        <f t="shared" si="86"/>
        <v>0</v>
      </c>
      <c r="R328" s="250">
        <f t="shared" si="84"/>
        <v>0</v>
      </c>
      <c r="S328" s="303">
        <v>0</v>
      </c>
      <c r="T328" s="302"/>
      <c r="U328" s="252">
        <f t="shared" si="100"/>
        <v>0</v>
      </c>
      <c r="V328" s="248">
        <f t="shared" si="87"/>
        <v>0</v>
      </c>
      <c r="W328" s="249">
        <f t="shared" si="87"/>
        <v>0</v>
      </c>
      <c r="X328" s="250">
        <f t="shared" si="85"/>
        <v>0</v>
      </c>
      <c r="Y328" s="303">
        <v>0</v>
      </c>
      <c r="Z328" s="302"/>
      <c r="AA328" s="250">
        <f t="shared" si="101"/>
        <v>0</v>
      </c>
      <c r="AC328" s="244"/>
    </row>
    <row r="329" spans="1:29" ht="12.2" hidden="1" customHeight="1" x14ac:dyDescent="0.2">
      <c r="C329" s="245" t="s">
        <v>776</v>
      </c>
      <c r="D329" s="301" t="s">
        <v>777</v>
      </c>
      <c r="E329" s="247"/>
      <c r="F329" s="276"/>
      <c r="G329" s="251">
        <f t="shared" si="92"/>
        <v>0</v>
      </c>
      <c r="H329" s="249">
        <f t="shared" si="93"/>
        <v>0</v>
      </c>
      <c r="I329" s="250">
        <f t="shared" si="83"/>
        <v>0</v>
      </c>
      <c r="J329" s="302">
        <v>0</v>
      </c>
      <c r="K329" s="302">
        <v>0</v>
      </c>
      <c r="L329" s="250">
        <f t="shared" si="98"/>
        <v>0</v>
      </c>
      <c r="M329" s="303">
        <v>0</v>
      </c>
      <c r="N329" s="302"/>
      <c r="O329" s="252">
        <f t="shared" si="99"/>
        <v>0</v>
      </c>
      <c r="P329" s="248">
        <f t="shared" si="86"/>
        <v>0</v>
      </c>
      <c r="Q329" s="249">
        <f t="shared" si="86"/>
        <v>0</v>
      </c>
      <c r="R329" s="250">
        <f t="shared" si="84"/>
        <v>0</v>
      </c>
      <c r="S329" s="303">
        <v>0</v>
      </c>
      <c r="T329" s="302"/>
      <c r="U329" s="252">
        <f t="shared" si="100"/>
        <v>0</v>
      </c>
      <c r="V329" s="248">
        <f t="shared" si="87"/>
        <v>0</v>
      </c>
      <c r="W329" s="249">
        <f t="shared" si="87"/>
        <v>0</v>
      </c>
      <c r="X329" s="250">
        <f t="shared" si="85"/>
        <v>0</v>
      </c>
      <c r="Y329" s="303">
        <v>0</v>
      </c>
      <c r="Z329" s="302"/>
      <c r="AA329" s="250">
        <f t="shared" si="101"/>
        <v>0</v>
      </c>
      <c r="AC329" s="244"/>
    </row>
    <row r="330" spans="1:29" ht="12.2" hidden="1" customHeight="1" x14ac:dyDescent="0.2">
      <c r="C330" s="245" t="s">
        <v>778</v>
      </c>
      <c r="D330" s="301" t="s">
        <v>779</v>
      </c>
      <c r="E330" s="247"/>
      <c r="F330" s="276"/>
      <c r="G330" s="251">
        <f t="shared" si="92"/>
        <v>0</v>
      </c>
      <c r="H330" s="249">
        <f t="shared" si="93"/>
        <v>0</v>
      </c>
      <c r="I330" s="250">
        <f t="shared" si="83"/>
        <v>0</v>
      </c>
      <c r="J330" s="302">
        <v>0</v>
      </c>
      <c r="K330" s="302">
        <v>0</v>
      </c>
      <c r="L330" s="250">
        <f t="shared" si="98"/>
        <v>0</v>
      </c>
      <c r="M330" s="303">
        <v>0</v>
      </c>
      <c r="N330" s="302"/>
      <c r="O330" s="252">
        <f t="shared" si="99"/>
        <v>0</v>
      </c>
      <c r="P330" s="248">
        <f t="shared" si="86"/>
        <v>0</v>
      </c>
      <c r="Q330" s="249">
        <f t="shared" si="86"/>
        <v>0</v>
      </c>
      <c r="R330" s="250">
        <f t="shared" si="84"/>
        <v>0</v>
      </c>
      <c r="S330" s="303">
        <v>0</v>
      </c>
      <c r="T330" s="302"/>
      <c r="U330" s="252">
        <f t="shared" si="100"/>
        <v>0</v>
      </c>
      <c r="V330" s="248">
        <f t="shared" si="87"/>
        <v>0</v>
      </c>
      <c r="W330" s="249">
        <f t="shared" si="87"/>
        <v>0</v>
      </c>
      <c r="X330" s="250">
        <f t="shared" si="85"/>
        <v>0</v>
      </c>
      <c r="Y330" s="303">
        <v>0</v>
      </c>
      <c r="Z330" s="302"/>
      <c r="AA330" s="250">
        <f t="shared" si="101"/>
        <v>0</v>
      </c>
      <c r="AC330" s="244"/>
    </row>
    <row r="331" spans="1:29" ht="12.2" hidden="1" customHeight="1" x14ac:dyDescent="0.2">
      <c r="C331" s="245" t="s">
        <v>780</v>
      </c>
      <c r="D331" s="301" t="s">
        <v>781</v>
      </c>
      <c r="E331" s="247"/>
      <c r="F331" s="276"/>
      <c r="G331" s="251">
        <f t="shared" si="92"/>
        <v>0</v>
      </c>
      <c r="H331" s="249">
        <f t="shared" si="93"/>
        <v>0</v>
      </c>
      <c r="I331" s="250">
        <f t="shared" si="83"/>
        <v>0</v>
      </c>
      <c r="J331" s="302">
        <v>0</v>
      </c>
      <c r="K331" s="302">
        <v>0</v>
      </c>
      <c r="L331" s="250">
        <f t="shared" si="98"/>
        <v>0</v>
      </c>
      <c r="M331" s="303">
        <v>0</v>
      </c>
      <c r="N331" s="302"/>
      <c r="O331" s="252">
        <f t="shared" si="99"/>
        <v>0</v>
      </c>
      <c r="P331" s="248">
        <f t="shared" si="86"/>
        <v>0</v>
      </c>
      <c r="Q331" s="249">
        <f t="shared" si="86"/>
        <v>0</v>
      </c>
      <c r="R331" s="250">
        <f t="shared" si="84"/>
        <v>0</v>
      </c>
      <c r="S331" s="303">
        <v>0</v>
      </c>
      <c r="T331" s="302"/>
      <c r="U331" s="252">
        <f t="shared" si="100"/>
        <v>0</v>
      </c>
      <c r="V331" s="248">
        <f t="shared" si="87"/>
        <v>0</v>
      </c>
      <c r="W331" s="249">
        <f t="shared" si="87"/>
        <v>0</v>
      </c>
      <c r="X331" s="250">
        <f t="shared" si="85"/>
        <v>0</v>
      </c>
      <c r="Y331" s="303">
        <v>0</v>
      </c>
      <c r="Z331" s="302"/>
      <c r="AA331" s="250">
        <f t="shared" si="101"/>
        <v>0</v>
      </c>
      <c r="AC331" s="244"/>
    </row>
    <row r="332" spans="1:29" ht="12.2" hidden="1" customHeight="1" x14ac:dyDescent="0.2">
      <c r="C332" s="245" t="s">
        <v>782</v>
      </c>
      <c r="D332" s="301" t="s">
        <v>783</v>
      </c>
      <c r="E332" s="247"/>
      <c r="F332" s="276"/>
      <c r="G332" s="251">
        <f t="shared" si="92"/>
        <v>0</v>
      </c>
      <c r="H332" s="249">
        <f t="shared" si="93"/>
        <v>0</v>
      </c>
      <c r="I332" s="250">
        <f t="shared" ref="I332:I395" si="102">H332-G332</f>
        <v>0</v>
      </c>
      <c r="J332" s="302">
        <v>0</v>
      </c>
      <c r="K332" s="302">
        <v>0</v>
      </c>
      <c r="L332" s="250">
        <f t="shared" si="98"/>
        <v>0</v>
      </c>
      <c r="M332" s="303">
        <v>0</v>
      </c>
      <c r="N332" s="302"/>
      <c r="O332" s="252">
        <f t="shared" si="99"/>
        <v>0</v>
      </c>
      <c r="P332" s="248">
        <f t="shared" si="86"/>
        <v>0</v>
      </c>
      <c r="Q332" s="249">
        <f t="shared" si="86"/>
        <v>0</v>
      </c>
      <c r="R332" s="250">
        <f t="shared" si="84"/>
        <v>0</v>
      </c>
      <c r="S332" s="303">
        <v>0</v>
      </c>
      <c r="T332" s="302"/>
      <c r="U332" s="252">
        <f t="shared" si="100"/>
        <v>0</v>
      </c>
      <c r="V332" s="248">
        <f t="shared" si="87"/>
        <v>0</v>
      </c>
      <c r="W332" s="249">
        <f t="shared" si="87"/>
        <v>0</v>
      </c>
      <c r="X332" s="250">
        <f t="shared" si="85"/>
        <v>0</v>
      </c>
      <c r="Y332" s="303">
        <v>0</v>
      </c>
      <c r="Z332" s="302"/>
      <c r="AA332" s="250">
        <f t="shared" si="101"/>
        <v>0</v>
      </c>
      <c r="AC332" s="244"/>
    </row>
    <row r="333" spans="1:29" ht="12.2" customHeight="1" x14ac:dyDescent="0.2">
      <c r="C333" s="245" t="s">
        <v>784</v>
      </c>
      <c r="D333" s="301" t="s">
        <v>785</v>
      </c>
      <c r="E333" s="247"/>
      <c r="F333" s="276"/>
      <c r="G333" s="251">
        <f t="shared" si="92"/>
        <v>0</v>
      </c>
      <c r="H333" s="249">
        <f t="shared" si="93"/>
        <v>0.70452999999999999</v>
      </c>
      <c r="I333" s="250">
        <f t="shared" si="102"/>
        <v>0.70452999999999999</v>
      </c>
      <c r="J333" s="302">
        <v>0</v>
      </c>
      <c r="K333" s="302">
        <v>0.70452999999999999</v>
      </c>
      <c r="L333" s="250">
        <f t="shared" si="98"/>
        <v>0.70452999999999999</v>
      </c>
      <c r="M333" s="303">
        <v>0</v>
      </c>
      <c r="N333" s="302">
        <v>0</v>
      </c>
      <c r="O333" s="252">
        <f t="shared" si="99"/>
        <v>0</v>
      </c>
      <c r="P333" s="248">
        <f t="shared" si="86"/>
        <v>0</v>
      </c>
      <c r="Q333" s="249">
        <f t="shared" si="86"/>
        <v>0.70452999999999999</v>
      </c>
      <c r="R333" s="250">
        <f t="shared" ref="R333:R395" si="103">Q333-P333</f>
        <v>0.70452999999999999</v>
      </c>
      <c r="S333" s="303">
        <v>0</v>
      </c>
      <c r="T333" s="309">
        <v>0</v>
      </c>
      <c r="U333" s="252">
        <f t="shared" si="100"/>
        <v>0</v>
      </c>
      <c r="V333" s="248">
        <f t="shared" si="87"/>
        <v>0</v>
      </c>
      <c r="W333" s="249">
        <f t="shared" si="87"/>
        <v>0.70452999999999999</v>
      </c>
      <c r="X333" s="250">
        <f t="shared" si="85"/>
        <v>0.70452999999999999</v>
      </c>
      <c r="Y333" s="303">
        <v>0</v>
      </c>
      <c r="Z333" s="302">
        <v>0</v>
      </c>
      <c r="AA333" s="250">
        <f t="shared" si="101"/>
        <v>0</v>
      </c>
      <c r="AC333" s="244"/>
    </row>
    <row r="334" spans="1:29" ht="12.2" customHeight="1" x14ac:dyDescent="0.2">
      <c r="C334" s="245" t="s">
        <v>786</v>
      </c>
      <c r="D334" s="301" t="s">
        <v>787</v>
      </c>
      <c r="E334" s="247"/>
      <c r="F334" s="276"/>
      <c r="G334" s="251">
        <f t="shared" si="92"/>
        <v>90</v>
      </c>
      <c r="H334" s="249">
        <f t="shared" si="93"/>
        <v>1006.647800000001</v>
      </c>
      <c r="I334" s="250">
        <f t="shared" si="102"/>
        <v>916.64780000000098</v>
      </c>
      <c r="J334" s="302">
        <v>40</v>
      </c>
      <c r="K334" s="302">
        <v>35.90569</v>
      </c>
      <c r="L334" s="250">
        <f t="shared" si="98"/>
        <v>-4.0943100000000001</v>
      </c>
      <c r="M334" s="303">
        <v>0</v>
      </c>
      <c r="N334" s="302">
        <v>4.3961999999999994</v>
      </c>
      <c r="O334" s="252">
        <f t="shared" si="99"/>
        <v>4.3961999999999994</v>
      </c>
      <c r="P334" s="248">
        <f t="shared" si="86"/>
        <v>40</v>
      </c>
      <c r="Q334" s="249">
        <f t="shared" si="86"/>
        <v>40.30189</v>
      </c>
      <c r="R334" s="250">
        <f t="shared" si="103"/>
        <v>0.30189000000000021</v>
      </c>
      <c r="S334" s="303">
        <v>50</v>
      </c>
      <c r="T334" s="309">
        <v>0.51287000000000005</v>
      </c>
      <c r="U334" s="252">
        <f t="shared" si="100"/>
        <v>-49.487130000000001</v>
      </c>
      <c r="V334" s="248">
        <f t="shared" si="87"/>
        <v>90</v>
      </c>
      <c r="W334" s="249">
        <f t="shared" si="87"/>
        <v>40.81476</v>
      </c>
      <c r="X334" s="250">
        <f t="shared" ref="X334:X395" si="104">W334-V334</f>
        <v>-49.18524</v>
      </c>
      <c r="Y334" s="303">
        <v>0</v>
      </c>
      <c r="Z334" s="302">
        <v>965.83304000000101</v>
      </c>
      <c r="AA334" s="250">
        <f t="shared" si="101"/>
        <v>965.83304000000101</v>
      </c>
      <c r="AC334" s="244"/>
    </row>
    <row r="335" spans="1:29" ht="12.2" hidden="1" customHeight="1" x14ac:dyDescent="0.2">
      <c r="C335" s="245" t="s">
        <v>788</v>
      </c>
      <c r="D335" s="301" t="s">
        <v>789</v>
      </c>
      <c r="E335" s="349"/>
      <c r="F335" s="276"/>
      <c r="G335" s="251">
        <f t="shared" si="92"/>
        <v>0</v>
      </c>
      <c r="H335" s="249">
        <f t="shared" si="93"/>
        <v>0</v>
      </c>
      <c r="I335" s="250">
        <f t="shared" si="102"/>
        <v>0</v>
      </c>
      <c r="J335" s="302">
        <v>0</v>
      </c>
      <c r="K335" s="302"/>
      <c r="L335" s="250">
        <f t="shared" si="98"/>
        <v>0</v>
      </c>
      <c r="M335" s="303">
        <v>0</v>
      </c>
      <c r="N335" s="302">
        <v>0</v>
      </c>
      <c r="O335" s="252">
        <f t="shared" si="99"/>
        <v>0</v>
      </c>
      <c r="P335" s="248">
        <f t="shared" si="86"/>
        <v>0</v>
      </c>
      <c r="Q335" s="249">
        <f t="shared" si="86"/>
        <v>0</v>
      </c>
      <c r="R335" s="250">
        <f t="shared" si="103"/>
        <v>0</v>
      </c>
      <c r="S335" s="303">
        <v>0</v>
      </c>
      <c r="T335" s="302"/>
      <c r="U335" s="252">
        <f t="shared" si="100"/>
        <v>0</v>
      </c>
      <c r="V335" s="248">
        <f t="shared" si="87"/>
        <v>0</v>
      </c>
      <c r="W335" s="249">
        <f t="shared" si="87"/>
        <v>0</v>
      </c>
      <c r="X335" s="250">
        <f t="shared" si="104"/>
        <v>0</v>
      </c>
      <c r="Y335" s="303">
        <v>0</v>
      </c>
      <c r="Z335" s="302"/>
      <c r="AA335" s="250">
        <f t="shared" si="101"/>
        <v>0</v>
      </c>
      <c r="AC335" s="244"/>
    </row>
    <row r="336" spans="1:29" ht="12.2" hidden="1" customHeight="1" x14ac:dyDescent="0.2">
      <c r="C336" s="245" t="s">
        <v>790</v>
      </c>
      <c r="D336" s="301" t="s">
        <v>791</v>
      </c>
      <c r="E336" s="247"/>
      <c r="F336" s="276"/>
      <c r="G336" s="251">
        <f t="shared" si="92"/>
        <v>0</v>
      </c>
      <c r="H336" s="249">
        <f t="shared" si="93"/>
        <v>0</v>
      </c>
      <c r="I336" s="250">
        <f t="shared" si="102"/>
        <v>0</v>
      </c>
      <c r="J336" s="302">
        <v>0</v>
      </c>
      <c r="K336" s="302"/>
      <c r="L336" s="250">
        <f t="shared" si="98"/>
        <v>0</v>
      </c>
      <c r="M336" s="303">
        <v>0</v>
      </c>
      <c r="N336" s="302">
        <v>0</v>
      </c>
      <c r="O336" s="252">
        <f t="shared" si="99"/>
        <v>0</v>
      </c>
      <c r="P336" s="248">
        <f t="shared" si="86"/>
        <v>0</v>
      </c>
      <c r="Q336" s="249">
        <f t="shared" si="86"/>
        <v>0</v>
      </c>
      <c r="R336" s="250">
        <f t="shared" si="103"/>
        <v>0</v>
      </c>
      <c r="S336" s="303">
        <v>0</v>
      </c>
      <c r="T336" s="302"/>
      <c r="U336" s="252">
        <f t="shared" si="100"/>
        <v>0</v>
      </c>
      <c r="V336" s="248">
        <f t="shared" si="87"/>
        <v>0</v>
      </c>
      <c r="W336" s="249">
        <f t="shared" si="87"/>
        <v>0</v>
      </c>
      <c r="X336" s="250">
        <f t="shared" si="104"/>
        <v>0</v>
      </c>
      <c r="Y336" s="303">
        <v>0</v>
      </c>
      <c r="Z336" s="302"/>
      <c r="AA336" s="250">
        <f t="shared" si="101"/>
        <v>0</v>
      </c>
      <c r="AC336" s="244"/>
    </row>
    <row r="337" spans="3:29" ht="12.2" hidden="1" customHeight="1" x14ac:dyDescent="0.2">
      <c r="C337" s="245" t="s">
        <v>792</v>
      </c>
      <c r="D337" s="301" t="s">
        <v>793</v>
      </c>
      <c r="E337" s="247"/>
      <c r="F337" s="276"/>
      <c r="G337" s="251">
        <f t="shared" si="92"/>
        <v>0</v>
      </c>
      <c r="H337" s="249">
        <f t="shared" si="93"/>
        <v>0</v>
      </c>
      <c r="I337" s="250">
        <f t="shared" si="102"/>
        <v>0</v>
      </c>
      <c r="J337" s="302">
        <v>0</v>
      </c>
      <c r="K337" s="302"/>
      <c r="L337" s="250">
        <f t="shared" si="98"/>
        <v>0</v>
      </c>
      <c r="M337" s="303">
        <v>0</v>
      </c>
      <c r="N337" s="302">
        <v>0</v>
      </c>
      <c r="O337" s="252">
        <f t="shared" si="99"/>
        <v>0</v>
      </c>
      <c r="P337" s="248">
        <f t="shared" si="86"/>
        <v>0</v>
      </c>
      <c r="Q337" s="249">
        <f t="shared" si="86"/>
        <v>0</v>
      </c>
      <c r="R337" s="250">
        <f t="shared" si="103"/>
        <v>0</v>
      </c>
      <c r="S337" s="303">
        <v>0</v>
      </c>
      <c r="T337" s="302"/>
      <c r="U337" s="252">
        <f t="shared" si="100"/>
        <v>0</v>
      </c>
      <c r="V337" s="248">
        <f t="shared" si="87"/>
        <v>0</v>
      </c>
      <c r="W337" s="249">
        <f t="shared" si="87"/>
        <v>0</v>
      </c>
      <c r="X337" s="250">
        <f t="shared" si="104"/>
        <v>0</v>
      </c>
      <c r="Y337" s="303">
        <v>0</v>
      </c>
      <c r="Z337" s="302"/>
      <c r="AA337" s="250">
        <f t="shared" si="101"/>
        <v>0</v>
      </c>
      <c r="AC337" s="244"/>
    </row>
    <row r="338" spans="3:29" ht="12.2" hidden="1" customHeight="1" x14ac:dyDescent="0.2">
      <c r="C338" s="245" t="s">
        <v>794</v>
      </c>
      <c r="D338" s="301" t="s">
        <v>795</v>
      </c>
      <c r="E338" s="247"/>
      <c r="F338" s="276"/>
      <c r="G338" s="251">
        <f t="shared" si="92"/>
        <v>0</v>
      </c>
      <c r="H338" s="249">
        <f t="shared" si="93"/>
        <v>0</v>
      </c>
      <c r="I338" s="250">
        <f t="shared" si="102"/>
        <v>0</v>
      </c>
      <c r="J338" s="302">
        <v>0</v>
      </c>
      <c r="K338" s="302"/>
      <c r="L338" s="250">
        <f t="shared" si="98"/>
        <v>0</v>
      </c>
      <c r="M338" s="303">
        <v>0</v>
      </c>
      <c r="N338" s="302">
        <v>0</v>
      </c>
      <c r="O338" s="252">
        <f t="shared" si="99"/>
        <v>0</v>
      </c>
      <c r="P338" s="248">
        <f t="shared" si="86"/>
        <v>0</v>
      </c>
      <c r="Q338" s="249">
        <f t="shared" si="86"/>
        <v>0</v>
      </c>
      <c r="R338" s="250">
        <f t="shared" si="103"/>
        <v>0</v>
      </c>
      <c r="S338" s="303">
        <v>0</v>
      </c>
      <c r="T338" s="302"/>
      <c r="U338" s="252">
        <f t="shared" si="100"/>
        <v>0</v>
      </c>
      <c r="V338" s="248">
        <f t="shared" si="87"/>
        <v>0</v>
      </c>
      <c r="W338" s="249">
        <f t="shared" si="87"/>
        <v>0</v>
      </c>
      <c r="X338" s="250">
        <f t="shared" si="104"/>
        <v>0</v>
      </c>
      <c r="Y338" s="303">
        <v>0</v>
      </c>
      <c r="Z338" s="302"/>
      <c r="AA338" s="250">
        <f t="shared" si="101"/>
        <v>0</v>
      </c>
      <c r="AC338" s="244"/>
    </row>
    <row r="339" spans="3:29" ht="12.2" hidden="1" customHeight="1" x14ac:dyDescent="0.2">
      <c r="C339" s="245" t="s">
        <v>796</v>
      </c>
      <c r="D339" s="301" t="s">
        <v>797</v>
      </c>
      <c r="E339" s="247"/>
      <c r="F339" s="276"/>
      <c r="G339" s="251">
        <f t="shared" si="92"/>
        <v>0</v>
      </c>
      <c r="H339" s="249">
        <f t="shared" si="93"/>
        <v>0</v>
      </c>
      <c r="I339" s="250">
        <f t="shared" si="102"/>
        <v>0</v>
      </c>
      <c r="J339" s="302">
        <v>0</v>
      </c>
      <c r="K339" s="302"/>
      <c r="L339" s="250">
        <f t="shared" si="98"/>
        <v>0</v>
      </c>
      <c r="M339" s="303">
        <v>0</v>
      </c>
      <c r="N339" s="302">
        <v>0</v>
      </c>
      <c r="O339" s="252">
        <f t="shared" si="99"/>
        <v>0</v>
      </c>
      <c r="P339" s="248">
        <f t="shared" si="86"/>
        <v>0</v>
      </c>
      <c r="Q339" s="249">
        <f t="shared" si="86"/>
        <v>0</v>
      </c>
      <c r="R339" s="250">
        <f t="shared" si="103"/>
        <v>0</v>
      </c>
      <c r="S339" s="303">
        <v>0</v>
      </c>
      <c r="T339" s="302"/>
      <c r="U339" s="252">
        <f t="shared" si="100"/>
        <v>0</v>
      </c>
      <c r="V339" s="248">
        <f t="shared" si="87"/>
        <v>0</v>
      </c>
      <c r="W339" s="249">
        <f t="shared" si="87"/>
        <v>0</v>
      </c>
      <c r="X339" s="250">
        <f t="shared" si="104"/>
        <v>0</v>
      </c>
      <c r="Y339" s="303">
        <v>0</v>
      </c>
      <c r="Z339" s="302"/>
      <c r="AA339" s="250">
        <f t="shared" si="101"/>
        <v>0</v>
      </c>
      <c r="AC339" s="244"/>
    </row>
    <row r="340" spans="3:29" ht="12.2" customHeight="1" x14ac:dyDescent="0.2">
      <c r="C340" s="245" t="s">
        <v>798</v>
      </c>
      <c r="D340" s="301" t="s">
        <v>799</v>
      </c>
      <c r="E340" s="247"/>
      <c r="F340" s="276"/>
      <c r="G340" s="251">
        <f t="shared" si="92"/>
        <v>0</v>
      </c>
      <c r="H340" s="249">
        <f t="shared" si="93"/>
        <v>245.14819</v>
      </c>
      <c r="I340" s="250">
        <f t="shared" si="102"/>
        <v>245.14819</v>
      </c>
      <c r="J340" s="302">
        <v>0</v>
      </c>
      <c r="K340" s="302">
        <v>0</v>
      </c>
      <c r="L340" s="250">
        <f t="shared" si="98"/>
        <v>0</v>
      </c>
      <c r="M340" s="303">
        <v>0</v>
      </c>
      <c r="N340" s="302">
        <v>0</v>
      </c>
      <c r="O340" s="252">
        <f t="shared" si="99"/>
        <v>0</v>
      </c>
      <c r="P340" s="248">
        <f t="shared" si="86"/>
        <v>0</v>
      </c>
      <c r="Q340" s="249">
        <f t="shared" si="86"/>
        <v>0</v>
      </c>
      <c r="R340" s="250">
        <f t="shared" si="103"/>
        <v>0</v>
      </c>
      <c r="S340" s="303">
        <v>0</v>
      </c>
      <c r="T340" s="309">
        <v>0</v>
      </c>
      <c r="U340" s="252">
        <f t="shared" si="100"/>
        <v>0</v>
      </c>
      <c r="V340" s="248">
        <f t="shared" si="87"/>
        <v>0</v>
      </c>
      <c r="W340" s="249">
        <f t="shared" si="87"/>
        <v>0</v>
      </c>
      <c r="X340" s="250">
        <f t="shared" si="104"/>
        <v>0</v>
      </c>
      <c r="Y340" s="303">
        <v>0</v>
      </c>
      <c r="Z340" s="302">
        <v>245.14819</v>
      </c>
      <c r="AA340" s="250">
        <f t="shared" si="101"/>
        <v>245.14819</v>
      </c>
      <c r="AB340" s="350"/>
      <c r="AC340" s="244"/>
    </row>
    <row r="341" spans="3:29" ht="12.2" hidden="1" customHeight="1" x14ac:dyDescent="0.2">
      <c r="C341" s="245" t="s">
        <v>800</v>
      </c>
      <c r="D341" s="301" t="s">
        <v>801</v>
      </c>
      <c r="E341" s="247"/>
      <c r="F341" s="276"/>
      <c r="G341" s="251">
        <f t="shared" si="92"/>
        <v>0</v>
      </c>
      <c r="H341" s="249">
        <f t="shared" si="93"/>
        <v>0</v>
      </c>
      <c r="I341" s="250">
        <f t="shared" si="102"/>
        <v>0</v>
      </c>
      <c r="J341" s="302">
        <v>0</v>
      </c>
      <c r="K341" s="302"/>
      <c r="L341" s="250">
        <f t="shared" si="98"/>
        <v>0</v>
      </c>
      <c r="M341" s="303">
        <v>0</v>
      </c>
      <c r="N341" s="302">
        <v>0</v>
      </c>
      <c r="O341" s="252">
        <f t="shared" si="99"/>
        <v>0</v>
      </c>
      <c r="P341" s="248">
        <f t="shared" si="86"/>
        <v>0</v>
      </c>
      <c r="Q341" s="249">
        <f t="shared" si="86"/>
        <v>0</v>
      </c>
      <c r="R341" s="250">
        <f t="shared" si="103"/>
        <v>0</v>
      </c>
      <c r="S341" s="303">
        <v>0</v>
      </c>
      <c r="T341" s="302"/>
      <c r="U341" s="252">
        <f t="shared" si="100"/>
        <v>0</v>
      </c>
      <c r="V341" s="248">
        <f t="shared" si="87"/>
        <v>0</v>
      </c>
      <c r="W341" s="249">
        <f t="shared" si="87"/>
        <v>0</v>
      </c>
      <c r="X341" s="250">
        <f t="shared" si="104"/>
        <v>0</v>
      </c>
      <c r="Y341" s="303">
        <v>0</v>
      </c>
      <c r="Z341" s="302"/>
      <c r="AA341" s="250">
        <f t="shared" si="101"/>
        <v>0</v>
      </c>
      <c r="AC341" s="244"/>
    </row>
    <row r="342" spans="3:29" ht="12.2" hidden="1" customHeight="1" x14ac:dyDescent="0.2">
      <c r="C342" s="245" t="s">
        <v>802</v>
      </c>
      <c r="D342" s="301" t="s">
        <v>803</v>
      </c>
      <c r="E342" s="247"/>
      <c r="F342" s="276"/>
      <c r="G342" s="251">
        <f t="shared" si="92"/>
        <v>0</v>
      </c>
      <c r="H342" s="249">
        <f t="shared" si="93"/>
        <v>0</v>
      </c>
      <c r="I342" s="250">
        <f t="shared" si="102"/>
        <v>0</v>
      </c>
      <c r="J342" s="302">
        <v>0</v>
      </c>
      <c r="K342" s="302"/>
      <c r="L342" s="250">
        <f t="shared" si="98"/>
        <v>0</v>
      </c>
      <c r="M342" s="303">
        <v>0</v>
      </c>
      <c r="N342" s="302">
        <v>0</v>
      </c>
      <c r="O342" s="252">
        <f t="shared" si="99"/>
        <v>0</v>
      </c>
      <c r="P342" s="248">
        <f t="shared" si="86"/>
        <v>0</v>
      </c>
      <c r="Q342" s="249">
        <f t="shared" si="86"/>
        <v>0</v>
      </c>
      <c r="R342" s="250">
        <f t="shared" si="103"/>
        <v>0</v>
      </c>
      <c r="S342" s="303">
        <v>0</v>
      </c>
      <c r="T342" s="302"/>
      <c r="U342" s="252">
        <f t="shared" si="100"/>
        <v>0</v>
      </c>
      <c r="V342" s="248">
        <f t="shared" si="87"/>
        <v>0</v>
      </c>
      <c r="W342" s="249">
        <f t="shared" si="87"/>
        <v>0</v>
      </c>
      <c r="X342" s="250">
        <f t="shared" si="104"/>
        <v>0</v>
      </c>
      <c r="Y342" s="303">
        <v>0</v>
      </c>
      <c r="Z342" s="302"/>
      <c r="AA342" s="250">
        <f t="shared" si="101"/>
        <v>0</v>
      </c>
      <c r="AC342" s="244"/>
    </row>
    <row r="343" spans="3:29" ht="12.2" hidden="1" customHeight="1" x14ac:dyDescent="0.2">
      <c r="C343" s="245" t="s">
        <v>804</v>
      </c>
      <c r="D343" s="301" t="s">
        <v>805</v>
      </c>
      <c r="E343" s="247"/>
      <c r="F343" s="276"/>
      <c r="G343" s="251">
        <f t="shared" si="92"/>
        <v>0</v>
      </c>
      <c r="H343" s="249">
        <f t="shared" si="93"/>
        <v>0</v>
      </c>
      <c r="I343" s="250">
        <f t="shared" si="102"/>
        <v>0</v>
      </c>
      <c r="J343" s="302">
        <v>0</v>
      </c>
      <c r="K343" s="302"/>
      <c r="L343" s="250">
        <f t="shared" si="98"/>
        <v>0</v>
      </c>
      <c r="M343" s="303">
        <v>0</v>
      </c>
      <c r="N343" s="302">
        <v>0</v>
      </c>
      <c r="O343" s="252">
        <f t="shared" si="99"/>
        <v>0</v>
      </c>
      <c r="P343" s="248">
        <f t="shared" si="86"/>
        <v>0</v>
      </c>
      <c r="Q343" s="249">
        <f t="shared" si="86"/>
        <v>0</v>
      </c>
      <c r="R343" s="250">
        <f t="shared" si="103"/>
        <v>0</v>
      </c>
      <c r="S343" s="303">
        <v>0</v>
      </c>
      <c r="T343" s="302"/>
      <c r="U343" s="252">
        <f t="shared" si="100"/>
        <v>0</v>
      </c>
      <c r="V343" s="248">
        <f t="shared" si="87"/>
        <v>0</v>
      </c>
      <c r="W343" s="249">
        <f t="shared" si="87"/>
        <v>0</v>
      </c>
      <c r="X343" s="250">
        <f t="shared" si="104"/>
        <v>0</v>
      </c>
      <c r="Y343" s="303">
        <v>0</v>
      </c>
      <c r="Z343" s="302"/>
      <c r="AA343" s="250">
        <f t="shared" si="101"/>
        <v>0</v>
      </c>
      <c r="AC343" s="244"/>
    </row>
    <row r="344" spans="3:29" ht="12.2" customHeight="1" x14ac:dyDescent="0.2">
      <c r="C344" s="245" t="s">
        <v>806</v>
      </c>
      <c r="D344" s="301" t="s">
        <v>807</v>
      </c>
      <c r="E344" s="247"/>
      <c r="F344" s="276"/>
      <c r="G344" s="251">
        <f t="shared" si="92"/>
        <v>0</v>
      </c>
      <c r="H344" s="249">
        <f t="shared" si="93"/>
        <v>4062.1541300000004</v>
      </c>
      <c r="I344" s="250">
        <f t="shared" si="102"/>
        <v>4062.1541300000004</v>
      </c>
      <c r="J344" s="302">
        <v>0</v>
      </c>
      <c r="K344" s="302">
        <v>236.22902999999999</v>
      </c>
      <c r="L344" s="250">
        <f t="shared" si="98"/>
        <v>236.22902999999999</v>
      </c>
      <c r="M344" s="303">
        <v>0</v>
      </c>
      <c r="N344" s="302">
        <v>93.717459999999988</v>
      </c>
      <c r="O344" s="252">
        <f t="shared" si="99"/>
        <v>93.717459999999988</v>
      </c>
      <c r="P344" s="248">
        <f t="shared" si="86"/>
        <v>0</v>
      </c>
      <c r="Q344" s="249">
        <f t="shared" si="86"/>
        <v>329.94648999999998</v>
      </c>
      <c r="R344" s="250">
        <f t="shared" si="103"/>
        <v>329.94648999999998</v>
      </c>
      <c r="S344" s="303">
        <v>0</v>
      </c>
      <c r="T344" s="309">
        <v>90.463660000000004</v>
      </c>
      <c r="U344" s="252">
        <f t="shared" si="100"/>
        <v>90.463660000000004</v>
      </c>
      <c r="V344" s="248">
        <f t="shared" si="87"/>
        <v>0</v>
      </c>
      <c r="W344" s="249">
        <f t="shared" si="87"/>
        <v>420.41014999999999</v>
      </c>
      <c r="X344" s="250">
        <f t="shared" si="104"/>
        <v>420.41014999999999</v>
      </c>
      <c r="Y344" s="303">
        <v>0</v>
      </c>
      <c r="Z344" s="302">
        <v>3641.7439800000002</v>
      </c>
      <c r="AA344" s="250">
        <f t="shared" si="101"/>
        <v>3641.7439800000002</v>
      </c>
      <c r="AC344" s="244"/>
    </row>
    <row r="345" spans="3:29" ht="12.2" hidden="1" customHeight="1" x14ac:dyDescent="0.2">
      <c r="C345" s="245" t="s">
        <v>808</v>
      </c>
      <c r="D345" s="301" t="s">
        <v>809</v>
      </c>
      <c r="E345" s="247"/>
      <c r="F345" s="276"/>
      <c r="G345" s="251">
        <f t="shared" si="92"/>
        <v>0</v>
      </c>
      <c r="H345" s="249">
        <f t="shared" si="93"/>
        <v>0</v>
      </c>
      <c r="I345" s="250">
        <f t="shared" si="102"/>
        <v>0</v>
      </c>
      <c r="J345" s="302">
        <v>0</v>
      </c>
      <c r="K345" s="302"/>
      <c r="L345" s="250">
        <f t="shared" si="98"/>
        <v>0</v>
      </c>
      <c r="M345" s="303">
        <v>0</v>
      </c>
      <c r="N345" s="302"/>
      <c r="O345" s="252">
        <f t="shared" si="99"/>
        <v>0</v>
      </c>
      <c r="P345" s="248">
        <f t="shared" si="86"/>
        <v>0</v>
      </c>
      <c r="Q345" s="249">
        <f t="shared" si="86"/>
        <v>0</v>
      </c>
      <c r="R345" s="250">
        <f t="shared" si="103"/>
        <v>0</v>
      </c>
      <c r="S345" s="303">
        <v>0</v>
      </c>
      <c r="T345" s="302"/>
      <c r="U345" s="252">
        <f t="shared" si="100"/>
        <v>0</v>
      </c>
      <c r="V345" s="248">
        <f t="shared" si="87"/>
        <v>0</v>
      </c>
      <c r="W345" s="249">
        <f t="shared" si="87"/>
        <v>0</v>
      </c>
      <c r="X345" s="250">
        <f t="shared" si="104"/>
        <v>0</v>
      </c>
      <c r="Y345" s="303">
        <v>0</v>
      </c>
      <c r="Z345" s="302"/>
      <c r="AA345" s="250">
        <f t="shared" si="101"/>
        <v>0</v>
      </c>
      <c r="AC345" s="244"/>
    </row>
    <row r="346" spans="3:29" ht="12.2" hidden="1" customHeight="1" x14ac:dyDescent="0.2">
      <c r="C346" s="245" t="s">
        <v>810</v>
      </c>
      <c r="D346" s="301" t="s">
        <v>811</v>
      </c>
      <c r="E346" s="247"/>
      <c r="F346" s="276"/>
      <c r="G346" s="251">
        <f t="shared" si="92"/>
        <v>0</v>
      </c>
      <c r="H346" s="249">
        <f t="shared" si="93"/>
        <v>0</v>
      </c>
      <c r="I346" s="250">
        <f t="shared" si="102"/>
        <v>0</v>
      </c>
      <c r="J346" s="302">
        <v>0</v>
      </c>
      <c r="K346" s="302"/>
      <c r="L346" s="250">
        <f t="shared" si="98"/>
        <v>0</v>
      </c>
      <c r="M346" s="303">
        <v>0</v>
      </c>
      <c r="N346" s="302"/>
      <c r="O346" s="252">
        <f t="shared" si="99"/>
        <v>0</v>
      </c>
      <c r="P346" s="248">
        <f t="shared" si="86"/>
        <v>0</v>
      </c>
      <c r="Q346" s="249">
        <f t="shared" si="86"/>
        <v>0</v>
      </c>
      <c r="R346" s="250">
        <f t="shared" si="103"/>
        <v>0</v>
      </c>
      <c r="S346" s="303">
        <v>0</v>
      </c>
      <c r="T346" s="302"/>
      <c r="U346" s="252">
        <f t="shared" si="100"/>
        <v>0</v>
      </c>
      <c r="V346" s="248">
        <f t="shared" si="87"/>
        <v>0</v>
      </c>
      <c r="W346" s="249">
        <f t="shared" si="87"/>
        <v>0</v>
      </c>
      <c r="X346" s="250">
        <f t="shared" si="104"/>
        <v>0</v>
      </c>
      <c r="Y346" s="303">
        <v>0</v>
      </c>
      <c r="Z346" s="302"/>
      <c r="AA346" s="250">
        <f t="shared" si="101"/>
        <v>0</v>
      </c>
      <c r="AC346" s="244"/>
    </row>
    <row r="347" spans="3:29" ht="12.2" customHeight="1" x14ac:dyDescent="0.2">
      <c r="C347" s="245" t="s">
        <v>812</v>
      </c>
      <c r="D347" s="301" t="s">
        <v>770</v>
      </c>
      <c r="E347" s="247"/>
      <c r="F347" s="248">
        <f>SUM(F348:F352)</f>
        <v>0</v>
      </c>
      <c r="G347" s="251">
        <f t="shared" si="92"/>
        <v>102</v>
      </c>
      <c r="H347" s="249">
        <f t="shared" si="93"/>
        <v>139.524</v>
      </c>
      <c r="I347" s="250">
        <f t="shared" si="102"/>
        <v>37.524000000000001</v>
      </c>
      <c r="J347" s="249">
        <f>SUM(J348:J352)</f>
        <v>50</v>
      </c>
      <c r="K347" s="249">
        <f>SUM(K348:K352)</f>
        <v>42.564999999999998</v>
      </c>
      <c r="L347" s="250">
        <f t="shared" si="98"/>
        <v>-7.4350000000000023</v>
      </c>
      <c r="M347" s="251">
        <f>SUM(M348:M352)</f>
        <v>1</v>
      </c>
      <c r="N347" s="249">
        <f>SUM(N348:N352)</f>
        <v>3.6</v>
      </c>
      <c r="O347" s="252">
        <f t="shared" si="99"/>
        <v>2.6</v>
      </c>
      <c r="P347" s="248">
        <f t="shared" si="86"/>
        <v>51</v>
      </c>
      <c r="Q347" s="249">
        <f t="shared" si="86"/>
        <v>46.164999999999999</v>
      </c>
      <c r="R347" s="250">
        <f t="shared" si="103"/>
        <v>-4.8350000000000009</v>
      </c>
      <c r="S347" s="251">
        <f>SUM(S348:S352)</f>
        <v>1</v>
      </c>
      <c r="T347" s="249">
        <f>SUM(T348:T352)</f>
        <v>10.847</v>
      </c>
      <c r="U347" s="252">
        <f t="shared" si="100"/>
        <v>9.8469999999999995</v>
      </c>
      <c r="V347" s="248">
        <f t="shared" si="87"/>
        <v>52</v>
      </c>
      <c r="W347" s="249">
        <f t="shared" si="87"/>
        <v>57.012</v>
      </c>
      <c r="X347" s="250">
        <f t="shared" si="104"/>
        <v>5.0120000000000005</v>
      </c>
      <c r="Y347" s="251">
        <f>SUM(Y348:Y352)</f>
        <v>50</v>
      </c>
      <c r="Z347" s="249">
        <f>SUM(Z348:Z352)</f>
        <v>82.512</v>
      </c>
      <c r="AA347" s="250">
        <f t="shared" si="101"/>
        <v>32.512</v>
      </c>
      <c r="AC347" s="244"/>
    </row>
    <row r="348" spans="3:29" ht="12.2" customHeight="1" x14ac:dyDescent="0.2">
      <c r="C348" s="245" t="s">
        <v>813</v>
      </c>
      <c r="D348" s="316" t="s">
        <v>814</v>
      </c>
      <c r="E348" s="247"/>
      <c r="F348" s="276"/>
      <c r="G348" s="251">
        <f t="shared" si="92"/>
        <v>102</v>
      </c>
      <c r="H348" s="249">
        <f t="shared" si="93"/>
        <v>139.524</v>
      </c>
      <c r="I348" s="250">
        <f t="shared" si="102"/>
        <v>37.524000000000001</v>
      </c>
      <c r="J348" s="302">
        <v>50</v>
      </c>
      <c r="K348" s="302">
        <v>42.564999999999998</v>
      </c>
      <c r="L348" s="250">
        <f t="shared" si="98"/>
        <v>-7.4350000000000023</v>
      </c>
      <c r="M348" s="303">
        <v>1</v>
      </c>
      <c r="N348" s="302">
        <v>3.6</v>
      </c>
      <c r="O348" s="252">
        <f t="shared" si="99"/>
        <v>2.6</v>
      </c>
      <c r="P348" s="248">
        <f t="shared" si="86"/>
        <v>51</v>
      </c>
      <c r="Q348" s="249">
        <f t="shared" si="86"/>
        <v>46.164999999999999</v>
      </c>
      <c r="R348" s="250">
        <f t="shared" si="103"/>
        <v>-4.8350000000000009</v>
      </c>
      <c r="S348" s="303">
        <v>1</v>
      </c>
      <c r="T348" s="309">
        <v>10.847</v>
      </c>
      <c r="U348" s="252">
        <f t="shared" si="100"/>
        <v>9.8469999999999995</v>
      </c>
      <c r="V348" s="248">
        <f t="shared" si="87"/>
        <v>52</v>
      </c>
      <c r="W348" s="249">
        <f t="shared" si="87"/>
        <v>57.012</v>
      </c>
      <c r="X348" s="250">
        <f t="shared" si="104"/>
        <v>5.0120000000000005</v>
      </c>
      <c r="Y348" s="303">
        <v>50</v>
      </c>
      <c r="Z348" s="302">
        <v>82.512</v>
      </c>
      <c r="AA348" s="250">
        <f t="shared" si="101"/>
        <v>32.512</v>
      </c>
      <c r="AC348" s="244"/>
    </row>
    <row r="349" spans="3:29" ht="12.2" hidden="1" customHeight="1" x14ac:dyDescent="0.2">
      <c r="C349" s="245" t="s">
        <v>815</v>
      </c>
      <c r="D349" s="316" t="s">
        <v>770</v>
      </c>
      <c r="E349" s="247"/>
      <c r="F349" s="276"/>
      <c r="G349" s="251">
        <f t="shared" si="92"/>
        <v>0</v>
      </c>
      <c r="H349" s="249">
        <f t="shared" si="93"/>
        <v>0</v>
      </c>
      <c r="I349" s="250">
        <f t="shared" si="102"/>
        <v>0</v>
      </c>
      <c r="J349" s="302">
        <v>0</v>
      </c>
      <c r="K349" s="302"/>
      <c r="L349" s="250">
        <f t="shared" si="98"/>
        <v>0</v>
      </c>
      <c r="M349" s="303">
        <v>0</v>
      </c>
      <c r="N349" s="302"/>
      <c r="O349" s="252">
        <f t="shared" si="99"/>
        <v>0</v>
      </c>
      <c r="P349" s="248">
        <f t="shared" si="86"/>
        <v>0</v>
      </c>
      <c r="Q349" s="249">
        <f t="shared" si="86"/>
        <v>0</v>
      </c>
      <c r="R349" s="250">
        <f t="shared" si="103"/>
        <v>0</v>
      </c>
      <c r="S349" s="303">
        <v>0</v>
      </c>
      <c r="T349" s="302"/>
      <c r="U349" s="252">
        <f t="shared" si="100"/>
        <v>0</v>
      </c>
      <c r="V349" s="248">
        <f t="shared" si="87"/>
        <v>0</v>
      </c>
      <c r="W349" s="249">
        <f t="shared" si="87"/>
        <v>0</v>
      </c>
      <c r="X349" s="250">
        <f t="shared" si="104"/>
        <v>0</v>
      </c>
      <c r="Y349" s="303">
        <v>0</v>
      </c>
      <c r="Z349" s="302"/>
      <c r="AA349" s="250">
        <f t="shared" si="101"/>
        <v>0</v>
      </c>
      <c r="AC349" s="244"/>
    </row>
    <row r="350" spans="3:29" ht="12.2" hidden="1" customHeight="1" x14ac:dyDescent="0.2">
      <c r="C350" s="245" t="s">
        <v>816</v>
      </c>
      <c r="D350" s="316"/>
      <c r="E350" s="247"/>
      <c r="F350" s="276"/>
      <c r="G350" s="251">
        <f t="shared" si="92"/>
        <v>0</v>
      </c>
      <c r="H350" s="249">
        <f t="shared" si="93"/>
        <v>0</v>
      </c>
      <c r="I350" s="250">
        <f t="shared" si="102"/>
        <v>0</v>
      </c>
      <c r="J350" s="302">
        <v>0</v>
      </c>
      <c r="K350" s="302"/>
      <c r="L350" s="250">
        <f t="shared" si="98"/>
        <v>0</v>
      </c>
      <c r="M350" s="303">
        <v>0</v>
      </c>
      <c r="N350" s="302"/>
      <c r="O350" s="252">
        <f t="shared" si="99"/>
        <v>0</v>
      </c>
      <c r="P350" s="248">
        <f t="shared" ref="P350:Q394" si="105">J350+M350</f>
        <v>0</v>
      </c>
      <c r="Q350" s="249">
        <f t="shared" si="105"/>
        <v>0</v>
      </c>
      <c r="R350" s="250">
        <f t="shared" si="103"/>
        <v>0</v>
      </c>
      <c r="S350" s="303">
        <v>0</v>
      </c>
      <c r="T350" s="302"/>
      <c r="U350" s="252">
        <f t="shared" si="100"/>
        <v>0</v>
      </c>
      <c r="V350" s="248">
        <f t="shared" ref="V350:W394" si="106">P350+S350</f>
        <v>0</v>
      </c>
      <c r="W350" s="249">
        <f t="shared" si="106"/>
        <v>0</v>
      </c>
      <c r="X350" s="250">
        <f t="shared" si="104"/>
        <v>0</v>
      </c>
      <c r="Y350" s="303">
        <v>0</v>
      </c>
      <c r="Z350" s="302"/>
      <c r="AA350" s="250">
        <f t="shared" si="101"/>
        <v>0</v>
      </c>
      <c r="AC350" s="244"/>
    </row>
    <row r="351" spans="3:29" ht="12.2" hidden="1" customHeight="1" x14ac:dyDescent="0.2">
      <c r="C351" s="245" t="s">
        <v>817</v>
      </c>
      <c r="D351" s="316"/>
      <c r="E351" s="247"/>
      <c r="F351" s="276"/>
      <c r="G351" s="251">
        <f t="shared" si="92"/>
        <v>0</v>
      </c>
      <c r="H351" s="249">
        <f t="shared" si="93"/>
        <v>0</v>
      </c>
      <c r="I351" s="250">
        <f t="shared" si="102"/>
        <v>0</v>
      </c>
      <c r="J351" s="302">
        <v>0</v>
      </c>
      <c r="K351" s="302"/>
      <c r="L351" s="250">
        <f t="shared" si="98"/>
        <v>0</v>
      </c>
      <c r="M351" s="303">
        <v>0</v>
      </c>
      <c r="N351" s="302"/>
      <c r="O351" s="252">
        <f t="shared" si="99"/>
        <v>0</v>
      </c>
      <c r="P351" s="248">
        <f t="shared" si="105"/>
        <v>0</v>
      </c>
      <c r="Q351" s="249">
        <f t="shared" si="105"/>
        <v>0</v>
      </c>
      <c r="R351" s="250">
        <f t="shared" si="103"/>
        <v>0</v>
      </c>
      <c r="S351" s="303">
        <v>0</v>
      </c>
      <c r="T351" s="302"/>
      <c r="U351" s="252">
        <f t="shared" si="100"/>
        <v>0</v>
      </c>
      <c r="V351" s="248">
        <f t="shared" si="106"/>
        <v>0</v>
      </c>
      <c r="W351" s="249">
        <f t="shared" si="106"/>
        <v>0</v>
      </c>
      <c r="X351" s="250">
        <f t="shared" si="104"/>
        <v>0</v>
      </c>
      <c r="Y351" s="303">
        <v>0</v>
      </c>
      <c r="Z351" s="302"/>
      <c r="AA351" s="250">
        <f t="shared" si="101"/>
        <v>0</v>
      </c>
      <c r="AC351" s="244"/>
    </row>
    <row r="352" spans="3:29" ht="12.2" hidden="1" customHeight="1" x14ac:dyDescent="0.2">
      <c r="C352" s="245" t="s">
        <v>818</v>
      </c>
      <c r="D352" s="316"/>
      <c r="E352" s="247"/>
      <c r="F352" s="276"/>
      <c r="G352" s="251">
        <f t="shared" si="92"/>
        <v>0</v>
      </c>
      <c r="H352" s="249">
        <f t="shared" si="93"/>
        <v>0</v>
      </c>
      <c r="I352" s="250">
        <f t="shared" si="102"/>
        <v>0</v>
      </c>
      <c r="J352" s="302">
        <v>0</v>
      </c>
      <c r="K352" s="302"/>
      <c r="L352" s="250">
        <f t="shared" si="98"/>
        <v>0</v>
      </c>
      <c r="M352" s="303">
        <v>0</v>
      </c>
      <c r="N352" s="302"/>
      <c r="O352" s="252">
        <f t="shared" si="99"/>
        <v>0</v>
      </c>
      <c r="P352" s="248">
        <f t="shared" si="105"/>
        <v>0</v>
      </c>
      <c r="Q352" s="249">
        <f t="shared" si="105"/>
        <v>0</v>
      </c>
      <c r="R352" s="250">
        <f t="shared" si="103"/>
        <v>0</v>
      </c>
      <c r="S352" s="303">
        <v>0</v>
      </c>
      <c r="T352" s="302"/>
      <c r="U352" s="252">
        <f t="shared" si="100"/>
        <v>0</v>
      </c>
      <c r="V352" s="248">
        <f t="shared" si="106"/>
        <v>0</v>
      </c>
      <c r="W352" s="249">
        <f t="shared" si="106"/>
        <v>0</v>
      </c>
      <c r="X352" s="250">
        <f t="shared" si="104"/>
        <v>0</v>
      </c>
      <c r="Y352" s="303">
        <v>0</v>
      </c>
      <c r="Z352" s="302"/>
      <c r="AA352" s="250">
        <f t="shared" si="101"/>
        <v>0</v>
      </c>
      <c r="AC352" s="244"/>
    </row>
    <row r="353" spans="1:29" s="234" customFormat="1" ht="13.7" customHeight="1" x14ac:dyDescent="0.2">
      <c r="A353" s="188"/>
      <c r="B353" s="188"/>
      <c r="C353" s="235" t="s">
        <v>819</v>
      </c>
      <c r="D353" s="236" t="s">
        <v>820</v>
      </c>
      <c r="E353" s="237"/>
      <c r="F353" s="239">
        <f>F354+F357+F359+F361+F362+F363+F364+F365+F366+F367+F368+F369+F370+F371+F372+F373+F374+F375+F376+F377+F378+F379+F380+F381+F382+F384+F383</f>
        <v>6898.3356138103118</v>
      </c>
      <c r="G353" s="241">
        <f t="shared" si="92"/>
        <v>3683.7886748465235</v>
      </c>
      <c r="H353" s="239">
        <f t="shared" si="93"/>
        <v>4754.7679499999995</v>
      </c>
      <c r="I353" s="240">
        <f t="shared" si="102"/>
        <v>1070.979275153476</v>
      </c>
      <c r="J353" s="239">
        <f>J354+J357+J359+J361+J362+J363+J364+J365+J366+J367+J368+J369+J370+J371+J372+J373+J374+J375+J376+J377+J378+J379+J380+J381+J382+J384+J383</f>
        <v>941.22055230984438</v>
      </c>
      <c r="K353" s="239">
        <f>K354+K357+K359+K361+K362+K363+K364+K365+K366+K367+K368+K369+K370+K371+K372+K373+K374+K375+K376+K377+K378+K379+K380+K381+K382+K384+K383</f>
        <v>555.33089999999993</v>
      </c>
      <c r="L353" s="240">
        <f>K353-J353</f>
        <v>-385.88965230984445</v>
      </c>
      <c r="M353" s="239">
        <f>M354+M357+M359+M361+M362+M363+M364+M365+M366+M367+M368+M369+M370+M371+M372+M373+M374+M375+M376+M377+M378+M379+M380+M381+M382+M384+M383</f>
        <v>658.01345132160861</v>
      </c>
      <c r="N353" s="239">
        <f>N354+N357+N359+N361+N362+N363+N364+N365+N366+N367+N368+N369+N370+N371+N372+N373+N374+N375+N376+N377+N378+N379+N380+N381+N382+N384+N383</f>
        <v>1162.6729700000001</v>
      </c>
      <c r="O353" s="242">
        <f>N353-M353</f>
        <v>504.65951867839146</v>
      </c>
      <c r="P353" s="238">
        <f t="shared" si="105"/>
        <v>1599.2340036314531</v>
      </c>
      <c r="Q353" s="239">
        <f t="shared" si="105"/>
        <v>1718.00387</v>
      </c>
      <c r="R353" s="240">
        <f t="shared" si="103"/>
        <v>118.7698663685469</v>
      </c>
      <c r="S353" s="239">
        <f>S354+S357+S359+S361+S362+S363+S364+S365+S366+S367+S368+S369+S370+S371+S372+S373+S374+S375+S376+S377+S378+S379+S380+S381+S382+S384+S383</f>
        <v>778.59498052398158</v>
      </c>
      <c r="T353" s="239">
        <f>T354+T357+T359+T361+T362+T363+T364+T365+T366+T367+T368+T369+T370+T371+T372+T373+T374+T375+T376+T377+T378+T379+T380+T381+T382+T384+T383</f>
        <v>1592.2819100000002</v>
      </c>
      <c r="U353" s="242">
        <f>T353-S353</f>
        <v>813.68692947601858</v>
      </c>
      <c r="V353" s="238">
        <f t="shared" si="106"/>
        <v>2377.8289841554347</v>
      </c>
      <c r="W353" s="239">
        <f t="shared" si="106"/>
        <v>3310.2857800000002</v>
      </c>
      <c r="X353" s="240">
        <f t="shared" si="104"/>
        <v>932.45679584456548</v>
      </c>
      <c r="Y353" s="239">
        <f>Y354+Y357+Y359+Y361+Y362+Y363+Y364+Y365+Y366+Y367+Y368+Y369+Y370+Y371+Y372+Y373+Y374+Y375+Y376+Y377+Y378+Y379+Y380+Y381+Y382+Y384+Y383</f>
        <v>1305.9596906910886</v>
      </c>
      <c r="Z353" s="239">
        <f>Z354+Z357+Z359+Z361+Z362+Z363+Z364+Z365+Z366+Z367+Z368+Z369+Z370+Z371+Z372+Z373+Z374+Z375+Z376+Z377+Z378+Z379+Z380+Z381+Z382+Z384+Z383</f>
        <v>1444.4821699999998</v>
      </c>
      <c r="AA353" s="240">
        <f>Z353-Y353</f>
        <v>138.52247930891122</v>
      </c>
      <c r="AB353" s="351">
        <v>0</v>
      </c>
      <c r="AC353" s="244"/>
    </row>
    <row r="354" spans="1:29" s="188" customFormat="1" ht="12.2" customHeight="1" x14ac:dyDescent="0.2">
      <c r="C354" s="245" t="s">
        <v>821</v>
      </c>
      <c r="D354" s="301" t="s">
        <v>822</v>
      </c>
      <c r="E354" s="247"/>
      <c r="F354" s="276">
        <v>0</v>
      </c>
      <c r="G354" s="251">
        <f t="shared" si="92"/>
        <v>0</v>
      </c>
      <c r="H354" s="249">
        <f t="shared" si="93"/>
        <v>0</v>
      </c>
      <c r="I354" s="250">
        <f t="shared" si="102"/>
        <v>0</v>
      </c>
      <c r="J354" s="249">
        <f>J355+J356</f>
        <v>0</v>
      </c>
      <c r="K354" s="249">
        <f>K355+K356</f>
        <v>0</v>
      </c>
      <c r="L354" s="250">
        <f t="shared" ref="L354:L395" si="107">K354-J354</f>
        <v>0</v>
      </c>
      <c r="M354" s="249">
        <f>M355+M356</f>
        <v>0</v>
      </c>
      <c r="N354" s="249">
        <f>N355+N356</f>
        <v>0</v>
      </c>
      <c r="O354" s="252">
        <f t="shared" ref="O354:O395" si="108">N354-M354</f>
        <v>0</v>
      </c>
      <c r="P354" s="248">
        <f t="shared" si="105"/>
        <v>0</v>
      </c>
      <c r="Q354" s="249">
        <f t="shared" si="105"/>
        <v>0</v>
      </c>
      <c r="R354" s="250">
        <f t="shared" si="103"/>
        <v>0</v>
      </c>
      <c r="S354" s="249">
        <f>S355+S356</f>
        <v>0</v>
      </c>
      <c r="T354" s="249">
        <f>T355+T356</f>
        <v>0</v>
      </c>
      <c r="U354" s="252">
        <f t="shared" ref="U354:U395" si="109">T354-S354</f>
        <v>0</v>
      </c>
      <c r="V354" s="248">
        <f t="shared" si="106"/>
        <v>0</v>
      </c>
      <c r="W354" s="249">
        <f t="shared" si="106"/>
        <v>0</v>
      </c>
      <c r="X354" s="250">
        <f t="shared" si="104"/>
        <v>0</v>
      </c>
      <c r="Y354" s="249">
        <f>Y355+Y356</f>
        <v>0</v>
      </c>
      <c r="Z354" s="249">
        <f>Z355+Z356</f>
        <v>0</v>
      </c>
      <c r="AA354" s="250">
        <f t="shared" ref="AA354:AA395" si="110">Z354-Y354</f>
        <v>0</v>
      </c>
      <c r="AB354" s="300"/>
      <c r="AC354" s="244"/>
    </row>
    <row r="355" spans="1:29" ht="12.2" customHeight="1" x14ac:dyDescent="0.2">
      <c r="C355" s="245" t="s">
        <v>823</v>
      </c>
      <c r="D355" s="275" t="s">
        <v>824</v>
      </c>
      <c r="E355" s="247"/>
      <c r="F355" s="276"/>
      <c r="G355" s="251">
        <f t="shared" si="92"/>
        <v>0</v>
      </c>
      <c r="H355" s="249">
        <f t="shared" si="93"/>
        <v>0</v>
      </c>
      <c r="I355" s="250">
        <f t="shared" si="102"/>
        <v>0</v>
      </c>
      <c r="J355" s="249">
        <v>0</v>
      </c>
      <c r="K355" s="249">
        <v>0</v>
      </c>
      <c r="L355" s="250">
        <f t="shared" si="107"/>
        <v>0</v>
      </c>
      <c r="M355" s="249">
        <v>0</v>
      </c>
      <c r="N355" s="249">
        <v>0</v>
      </c>
      <c r="O355" s="252">
        <f t="shared" si="108"/>
        <v>0</v>
      </c>
      <c r="P355" s="248">
        <f t="shared" si="105"/>
        <v>0</v>
      </c>
      <c r="Q355" s="249">
        <f t="shared" si="105"/>
        <v>0</v>
      </c>
      <c r="R355" s="250">
        <f t="shared" si="103"/>
        <v>0</v>
      </c>
      <c r="S355" s="249">
        <v>0</v>
      </c>
      <c r="T355" s="249">
        <v>0</v>
      </c>
      <c r="U355" s="252">
        <f t="shared" si="109"/>
        <v>0</v>
      </c>
      <c r="V355" s="248">
        <f t="shared" si="106"/>
        <v>0</v>
      </c>
      <c r="W355" s="249">
        <f t="shared" si="106"/>
        <v>0</v>
      </c>
      <c r="X355" s="250">
        <f t="shared" si="104"/>
        <v>0</v>
      </c>
      <c r="Y355" s="249">
        <v>0</v>
      </c>
      <c r="Z355" s="249">
        <v>0</v>
      </c>
      <c r="AA355" s="250">
        <f t="shared" si="110"/>
        <v>0</v>
      </c>
      <c r="AB355" s="277" t="s">
        <v>773</v>
      </c>
      <c r="AC355" s="244"/>
    </row>
    <row r="356" spans="1:29" ht="12.2" customHeight="1" x14ac:dyDescent="0.2">
      <c r="C356" s="245" t="s">
        <v>825</v>
      </c>
      <c r="D356" s="275" t="s">
        <v>826</v>
      </c>
      <c r="E356" s="247"/>
      <c r="F356" s="276"/>
      <c r="G356" s="251">
        <f t="shared" si="92"/>
        <v>0</v>
      </c>
      <c r="H356" s="249">
        <f t="shared" si="93"/>
        <v>0</v>
      </c>
      <c r="I356" s="250">
        <f t="shared" si="102"/>
        <v>0</v>
      </c>
      <c r="J356" s="249">
        <v>0</v>
      </c>
      <c r="K356" s="249">
        <v>0</v>
      </c>
      <c r="L356" s="250">
        <f t="shared" si="107"/>
        <v>0</v>
      </c>
      <c r="M356" s="249">
        <v>0</v>
      </c>
      <c r="N356" s="249">
        <v>0</v>
      </c>
      <c r="O356" s="252">
        <f t="shared" si="108"/>
        <v>0</v>
      </c>
      <c r="P356" s="248">
        <f t="shared" si="105"/>
        <v>0</v>
      </c>
      <c r="Q356" s="249">
        <f t="shared" si="105"/>
        <v>0</v>
      </c>
      <c r="R356" s="250">
        <f t="shared" si="103"/>
        <v>0</v>
      </c>
      <c r="S356" s="249">
        <v>0</v>
      </c>
      <c r="T356" s="249">
        <v>0</v>
      </c>
      <c r="U356" s="252">
        <f t="shared" si="109"/>
        <v>0</v>
      </c>
      <c r="V356" s="248">
        <f t="shared" si="106"/>
        <v>0</v>
      </c>
      <c r="W356" s="249">
        <f t="shared" si="106"/>
        <v>0</v>
      </c>
      <c r="X356" s="250">
        <f t="shared" si="104"/>
        <v>0</v>
      </c>
      <c r="Y356" s="249">
        <v>0</v>
      </c>
      <c r="Z356" s="249">
        <v>0</v>
      </c>
      <c r="AA356" s="250">
        <f t="shared" si="110"/>
        <v>0</v>
      </c>
      <c r="AB356" s="277" t="s">
        <v>773</v>
      </c>
      <c r="AC356" s="244"/>
    </row>
    <row r="357" spans="1:29" s="346" customFormat="1" ht="12.2" customHeight="1" x14ac:dyDescent="0.2">
      <c r="A357" s="188"/>
      <c r="B357" s="188"/>
      <c r="C357" s="279" t="s">
        <v>827</v>
      </c>
      <c r="D357" s="308" t="s">
        <v>828</v>
      </c>
      <c r="E357" s="281"/>
      <c r="F357" s="282">
        <v>836.60737001927669</v>
      </c>
      <c r="G357" s="284">
        <f t="shared" si="92"/>
        <v>1296.9710748465232</v>
      </c>
      <c r="H357" s="285">
        <f t="shared" si="93"/>
        <v>1200.6194199999998</v>
      </c>
      <c r="I357" s="283">
        <f t="shared" si="102"/>
        <v>-96.351654846523388</v>
      </c>
      <c r="J357" s="309">
        <v>362.47445230984437</v>
      </c>
      <c r="K357" s="302">
        <v>302.50882999999999</v>
      </c>
      <c r="L357" s="283">
        <f t="shared" si="107"/>
        <v>-59.965622309844377</v>
      </c>
      <c r="M357" s="310">
        <v>280.6620513216086</v>
      </c>
      <c r="N357" s="309">
        <v>299.31267000000003</v>
      </c>
      <c r="O357" s="286">
        <f t="shared" si="108"/>
        <v>18.650618678391425</v>
      </c>
      <c r="P357" s="287">
        <f t="shared" si="105"/>
        <v>643.13650363145302</v>
      </c>
      <c r="Q357" s="285">
        <f t="shared" si="105"/>
        <v>601.82150000000001</v>
      </c>
      <c r="R357" s="283">
        <f t="shared" si="103"/>
        <v>-41.31500363145301</v>
      </c>
      <c r="S357" s="310">
        <v>272.10288052398164</v>
      </c>
      <c r="T357" s="309">
        <v>280.51876999999996</v>
      </c>
      <c r="U357" s="286">
        <f t="shared" si="109"/>
        <v>8.4158894760183216</v>
      </c>
      <c r="V357" s="287">
        <f t="shared" si="106"/>
        <v>915.23938415543466</v>
      </c>
      <c r="W357" s="285">
        <f t="shared" si="106"/>
        <v>882.34026999999992</v>
      </c>
      <c r="X357" s="283">
        <f t="shared" si="104"/>
        <v>-32.899114155434745</v>
      </c>
      <c r="Y357" s="310">
        <v>381.73169069108849</v>
      </c>
      <c r="Z357" s="309">
        <v>318.2791499999999</v>
      </c>
      <c r="AA357" s="283">
        <f t="shared" si="110"/>
        <v>-63.452540691088586</v>
      </c>
      <c r="AC357" s="244"/>
    </row>
    <row r="358" spans="1:29" s="346" customFormat="1" ht="12.2" customHeight="1" x14ac:dyDescent="0.2">
      <c r="A358" s="188"/>
      <c r="B358" s="188"/>
      <c r="C358" s="279" t="s">
        <v>829</v>
      </c>
      <c r="D358" s="275" t="s">
        <v>830</v>
      </c>
      <c r="E358" s="281"/>
      <c r="F358" s="282"/>
      <c r="G358" s="284">
        <f t="shared" si="92"/>
        <v>0</v>
      </c>
      <c r="H358" s="285">
        <f t="shared" si="93"/>
        <v>0</v>
      </c>
      <c r="I358" s="283">
        <f>H358-G358</f>
        <v>0</v>
      </c>
      <c r="J358" s="309">
        <v>0</v>
      </c>
      <c r="K358" s="309"/>
      <c r="L358" s="283">
        <f>K358-J358</f>
        <v>0</v>
      </c>
      <c r="M358" s="310">
        <v>0</v>
      </c>
      <c r="N358" s="309">
        <v>0</v>
      </c>
      <c r="O358" s="286">
        <f>N358-M358</f>
        <v>0</v>
      </c>
      <c r="P358" s="287">
        <f>J358+M358</f>
        <v>0</v>
      </c>
      <c r="Q358" s="285">
        <f>K358+N358</f>
        <v>0</v>
      </c>
      <c r="R358" s="283">
        <f>Q358-P358</f>
        <v>0</v>
      </c>
      <c r="S358" s="310">
        <v>0</v>
      </c>
      <c r="T358" s="309">
        <v>0</v>
      </c>
      <c r="U358" s="286">
        <f>T358-S358</f>
        <v>0</v>
      </c>
      <c r="V358" s="287">
        <f>P358+S358</f>
        <v>0</v>
      </c>
      <c r="W358" s="285">
        <f>Q358+T358</f>
        <v>0</v>
      </c>
      <c r="X358" s="283">
        <f>W358-V358</f>
        <v>0</v>
      </c>
      <c r="Y358" s="310">
        <v>0</v>
      </c>
      <c r="Z358" s="309">
        <v>0</v>
      </c>
      <c r="AA358" s="283">
        <f>Z358-Y358</f>
        <v>0</v>
      </c>
      <c r="AC358" s="244"/>
    </row>
    <row r="359" spans="1:29" s="188" customFormat="1" ht="12.2" customHeight="1" x14ac:dyDescent="0.2">
      <c r="C359" s="245" t="s">
        <v>831</v>
      </c>
      <c r="D359" s="301" t="s">
        <v>832</v>
      </c>
      <c r="E359" s="247"/>
      <c r="F359" s="276"/>
      <c r="G359" s="251">
        <f t="shared" si="92"/>
        <v>0</v>
      </c>
      <c r="H359" s="249">
        <f t="shared" si="93"/>
        <v>91.50972999999999</v>
      </c>
      <c r="I359" s="250">
        <f t="shared" si="102"/>
        <v>91.50972999999999</v>
      </c>
      <c r="J359" s="302">
        <v>0</v>
      </c>
      <c r="K359" s="302">
        <v>89.371399999999994</v>
      </c>
      <c r="L359" s="250">
        <f t="shared" si="107"/>
        <v>89.371399999999994</v>
      </c>
      <c r="M359" s="303">
        <v>0</v>
      </c>
      <c r="N359" s="302">
        <v>0</v>
      </c>
      <c r="O359" s="252">
        <f t="shared" si="108"/>
        <v>0</v>
      </c>
      <c r="P359" s="248">
        <f t="shared" si="105"/>
        <v>0</v>
      </c>
      <c r="Q359" s="249">
        <f t="shared" si="105"/>
        <v>89.371399999999994</v>
      </c>
      <c r="R359" s="250">
        <f t="shared" si="103"/>
        <v>89.371399999999994</v>
      </c>
      <c r="S359" s="303">
        <v>0</v>
      </c>
      <c r="T359" s="309">
        <v>0</v>
      </c>
      <c r="U359" s="252">
        <f t="shared" si="109"/>
        <v>0</v>
      </c>
      <c r="V359" s="248">
        <f t="shared" si="106"/>
        <v>0</v>
      </c>
      <c r="W359" s="249">
        <f t="shared" si="106"/>
        <v>89.371399999999994</v>
      </c>
      <c r="X359" s="250">
        <f t="shared" si="104"/>
        <v>89.371399999999994</v>
      </c>
      <c r="Y359" s="303">
        <v>0</v>
      </c>
      <c r="Z359" s="309">
        <v>2.1383299999999998</v>
      </c>
      <c r="AA359" s="250">
        <f t="shared" si="110"/>
        <v>2.1383299999999998</v>
      </c>
      <c r="AC359" s="244"/>
    </row>
    <row r="360" spans="1:29" s="188" customFormat="1" ht="12.2" hidden="1" customHeight="1" x14ac:dyDescent="0.2">
      <c r="C360" s="245" t="s">
        <v>833</v>
      </c>
      <c r="D360" s="275" t="s">
        <v>834</v>
      </c>
      <c r="E360" s="247"/>
      <c r="F360" s="276"/>
      <c r="G360" s="251">
        <f t="shared" si="92"/>
        <v>0</v>
      </c>
      <c r="H360" s="249">
        <f t="shared" si="93"/>
        <v>0</v>
      </c>
      <c r="I360" s="250">
        <f>H360-G360</f>
        <v>0</v>
      </c>
      <c r="J360" s="302">
        <v>0</v>
      </c>
      <c r="K360" s="302"/>
      <c r="L360" s="250">
        <f t="shared" si="107"/>
        <v>0</v>
      </c>
      <c r="M360" s="303">
        <v>0</v>
      </c>
      <c r="N360" s="302">
        <v>0</v>
      </c>
      <c r="O360" s="252">
        <f t="shared" si="108"/>
        <v>0</v>
      </c>
      <c r="P360" s="248">
        <f>J360+M360</f>
        <v>0</v>
      </c>
      <c r="Q360" s="249">
        <f>K360+N360</f>
        <v>0</v>
      </c>
      <c r="R360" s="250">
        <f>Q360-P360</f>
        <v>0</v>
      </c>
      <c r="S360" s="303">
        <v>0</v>
      </c>
      <c r="T360" s="309">
        <v>0</v>
      </c>
      <c r="U360" s="252">
        <f t="shared" si="109"/>
        <v>0</v>
      </c>
      <c r="V360" s="248">
        <f>P360+S360</f>
        <v>0</v>
      </c>
      <c r="W360" s="249">
        <f>Q360+T360</f>
        <v>0</v>
      </c>
      <c r="X360" s="250">
        <f>W360-V360</f>
        <v>0</v>
      </c>
      <c r="Y360" s="303">
        <v>0</v>
      </c>
      <c r="Z360" s="302">
        <v>0</v>
      </c>
      <c r="AA360" s="250">
        <f t="shared" si="110"/>
        <v>0</v>
      </c>
      <c r="AC360" s="244"/>
    </row>
    <row r="361" spans="1:29" s="188" customFormat="1" ht="12.2" hidden="1" customHeight="1" x14ac:dyDescent="0.2">
      <c r="C361" s="245" t="s">
        <v>835</v>
      </c>
      <c r="D361" s="301" t="s">
        <v>836</v>
      </c>
      <c r="E361" s="247"/>
      <c r="F361" s="276"/>
      <c r="G361" s="251">
        <f t="shared" si="92"/>
        <v>0</v>
      </c>
      <c r="H361" s="249">
        <f t="shared" si="93"/>
        <v>0</v>
      </c>
      <c r="I361" s="250">
        <f t="shared" si="102"/>
        <v>0</v>
      </c>
      <c r="J361" s="302">
        <v>0</v>
      </c>
      <c r="K361" s="302"/>
      <c r="L361" s="250">
        <f t="shared" si="107"/>
        <v>0</v>
      </c>
      <c r="M361" s="303">
        <v>0</v>
      </c>
      <c r="N361" s="302">
        <v>0</v>
      </c>
      <c r="O361" s="252">
        <f t="shared" si="108"/>
        <v>0</v>
      </c>
      <c r="P361" s="248">
        <f t="shared" si="105"/>
        <v>0</v>
      </c>
      <c r="Q361" s="249">
        <f t="shared" si="105"/>
        <v>0</v>
      </c>
      <c r="R361" s="250">
        <f t="shared" si="103"/>
        <v>0</v>
      </c>
      <c r="S361" s="303">
        <v>0</v>
      </c>
      <c r="T361" s="309">
        <v>0</v>
      </c>
      <c r="U361" s="252">
        <f t="shared" si="109"/>
        <v>0</v>
      </c>
      <c r="V361" s="248">
        <f t="shared" si="106"/>
        <v>0</v>
      </c>
      <c r="W361" s="249">
        <f t="shared" si="106"/>
        <v>0</v>
      </c>
      <c r="X361" s="250">
        <f t="shared" si="104"/>
        <v>0</v>
      </c>
      <c r="Y361" s="303">
        <v>0</v>
      </c>
      <c r="Z361" s="309">
        <v>0</v>
      </c>
      <c r="AA361" s="250">
        <f t="shared" si="110"/>
        <v>0</v>
      </c>
      <c r="AC361" s="244"/>
    </row>
    <row r="362" spans="1:29" s="188" customFormat="1" ht="12.2" hidden="1" customHeight="1" x14ac:dyDescent="0.2">
      <c r="C362" s="245" t="s">
        <v>837</v>
      </c>
      <c r="D362" s="301" t="s">
        <v>781</v>
      </c>
      <c r="E362" s="247"/>
      <c r="F362" s="276"/>
      <c r="G362" s="251">
        <f t="shared" si="92"/>
        <v>0</v>
      </c>
      <c r="H362" s="249">
        <f t="shared" si="93"/>
        <v>0</v>
      </c>
      <c r="I362" s="250">
        <f t="shared" si="102"/>
        <v>0</v>
      </c>
      <c r="J362" s="302">
        <v>0</v>
      </c>
      <c r="K362" s="302"/>
      <c r="L362" s="250">
        <f t="shared" si="107"/>
        <v>0</v>
      </c>
      <c r="M362" s="303">
        <v>0</v>
      </c>
      <c r="N362" s="302">
        <v>0</v>
      </c>
      <c r="O362" s="252">
        <f t="shared" si="108"/>
        <v>0</v>
      </c>
      <c r="P362" s="248">
        <f t="shared" si="105"/>
        <v>0</v>
      </c>
      <c r="Q362" s="249">
        <f t="shared" si="105"/>
        <v>0</v>
      </c>
      <c r="R362" s="250">
        <f t="shared" si="103"/>
        <v>0</v>
      </c>
      <c r="S362" s="303">
        <v>0</v>
      </c>
      <c r="T362" s="309">
        <v>0</v>
      </c>
      <c r="U362" s="252">
        <f t="shared" si="109"/>
        <v>0</v>
      </c>
      <c r="V362" s="248">
        <f t="shared" si="106"/>
        <v>0</v>
      </c>
      <c r="W362" s="249">
        <f t="shared" si="106"/>
        <v>0</v>
      </c>
      <c r="X362" s="250">
        <f t="shared" si="104"/>
        <v>0</v>
      </c>
      <c r="Y362" s="303">
        <v>0</v>
      </c>
      <c r="Z362" s="309">
        <v>0</v>
      </c>
      <c r="AA362" s="250">
        <f t="shared" si="110"/>
        <v>0</v>
      </c>
      <c r="AC362" s="244"/>
    </row>
    <row r="363" spans="1:29" s="188" customFormat="1" ht="12.2" hidden="1" customHeight="1" x14ac:dyDescent="0.2">
      <c r="C363" s="245" t="s">
        <v>838</v>
      </c>
      <c r="D363" s="301" t="s">
        <v>839</v>
      </c>
      <c r="E363" s="247"/>
      <c r="F363" s="276"/>
      <c r="G363" s="251">
        <f t="shared" si="92"/>
        <v>0</v>
      </c>
      <c r="H363" s="249">
        <f t="shared" si="93"/>
        <v>0</v>
      </c>
      <c r="I363" s="250">
        <f t="shared" si="102"/>
        <v>0</v>
      </c>
      <c r="J363" s="302">
        <v>0</v>
      </c>
      <c r="K363" s="302"/>
      <c r="L363" s="250">
        <f t="shared" si="107"/>
        <v>0</v>
      </c>
      <c r="M363" s="303">
        <v>0</v>
      </c>
      <c r="N363" s="302">
        <v>0</v>
      </c>
      <c r="O363" s="252">
        <f t="shared" si="108"/>
        <v>0</v>
      </c>
      <c r="P363" s="248">
        <f t="shared" si="105"/>
        <v>0</v>
      </c>
      <c r="Q363" s="249">
        <f t="shared" si="105"/>
        <v>0</v>
      </c>
      <c r="R363" s="250">
        <f t="shared" si="103"/>
        <v>0</v>
      </c>
      <c r="S363" s="303">
        <v>0</v>
      </c>
      <c r="T363" s="309">
        <v>0</v>
      </c>
      <c r="U363" s="252">
        <f t="shared" si="109"/>
        <v>0</v>
      </c>
      <c r="V363" s="248">
        <f t="shared" si="106"/>
        <v>0</v>
      </c>
      <c r="W363" s="249">
        <f t="shared" si="106"/>
        <v>0</v>
      </c>
      <c r="X363" s="250">
        <f t="shared" si="104"/>
        <v>0</v>
      </c>
      <c r="Y363" s="303">
        <v>0</v>
      </c>
      <c r="Z363" s="302">
        <v>0</v>
      </c>
      <c r="AA363" s="250">
        <f t="shared" si="110"/>
        <v>0</v>
      </c>
      <c r="AC363" s="244"/>
    </row>
    <row r="364" spans="1:29" s="188" customFormat="1" ht="12.2" hidden="1" customHeight="1" x14ac:dyDescent="0.2">
      <c r="C364" s="245" t="s">
        <v>840</v>
      </c>
      <c r="D364" s="301" t="s">
        <v>841</v>
      </c>
      <c r="E364" s="247"/>
      <c r="F364" s="276"/>
      <c r="G364" s="251">
        <f t="shared" si="92"/>
        <v>0</v>
      </c>
      <c r="H364" s="249">
        <f t="shared" si="93"/>
        <v>0</v>
      </c>
      <c r="I364" s="250">
        <f t="shared" si="102"/>
        <v>0</v>
      </c>
      <c r="J364" s="302">
        <v>0</v>
      </c>
      <c r="K364" s="302">
        <v>0</v>
      </c>
      <c r="L364" s="250">
        <f t="shared" si="107"/>
        <v>0</v>
      </c>
      <c r="M364" s="303">
        <v>0</v>
      </c>
      <c r="N364" s="302">
        <v>0</v>
      </c>
      <c r="O364" s="252">
        <f t="shared" si="108"/>
        <v>0</v>
      </c>
      <c r="P364" s="248">
        <f t="shared" si="105"/>
        <v>0</v>
      </c>
      <c r="Q364" s="249">
        <f t="shared" si="105"/>
        <v>0</v>
      </c>
      <c r="R364" s="250">
        <f t="shared" si="103"/>
        <v>0</v>
      </c>
      <c r="S364" s="303">
        <v>0</v>
      </c>
      <c r="T364" s="309">
        <v>0</v>
      </c>
      <c r="U364" s="252">
        <f t="shared" si="109"/>
        <v>0</v>
      </c>
      <c r="V364" s="248">
        <f t="shared" si="106"/>
        <v>0</v>
      </c>
      <c r="W364" s="249">
        <f t="shared" si="106"/>
        <v>0</v>
      </c>
      <c r="X364" s="250">
        <f t="shared" si="104"/>
        <v>0</v>
      </c>
      <c r="Y364" s="303">
        <v>0</v>
      </c>
      <c r="Z364" s="309">
        <v>0</v>
      </c>
      <c r="AA364" s="250">
        <f t="shared" si="110"/>
        <v>0</v>
      </c>
      <c r="AC364" s="244"/>
    </row>
    <row r="365" spans="1:29" s="188" customFormat="1" ht="12.2" customHeight="1" x14ac:dyDescent="0.2">
      <c r="C365" s="245" t="s">
        <v>842</v>
      </c>
      <c r="D365" s="301" t="s">
        <v>843</v>
      </c>
      <c r="E365" s="247"/>
      <c r="F365" s="276">
        <v>4815.7683875743214</v>
      </c>
      <c r="G365" s="251">
        <f t="shared" si="92"/>
        <v>35.713200000000001</v>
      </c>
      <c r="H365" s="249">
        <f t="shared" si="93"/>
        <v>0</v>
      </c>
      <c r="I365" s="250">
        <f t="shared" si="102"/>
        <v>-35.713200000000001</v>
      </c>
      <c r="J365" s="302">
        <v>2.9760999999999997</v>
      </c>
      <c r="K365" s="302">
        <v>0</v>
      </c>
      <c r="L365" s="250">
        <f t="shared" si="107"/>
        <v>-2.9760999999999997</v>
      </c>
      <c r="M365" s="303">
        <v>0</v>
      </c>
      <c r="N365" s="302">
        <v>0</v>
      </c>
      <c r="O365" s="252">
        <f t="shared" si="108"/>
        <v>0</v>
      </c>
      <c r="P365" s="248">
        <f t="shared" si="105"/>
        <v>2.9760999999999997</v>
      </c>
      <c r="Q365" s="249">
        <f t="shared" si="105"/>
        <v>0</v>
      </c>
      <c r="R365" s="250">
        <f t="shared" si="103"/>
        <v>-2.9760999999999997</v>
      </c>
      <c r="S365" s="303">
        <v>32.737099999999998</v>
      </c>
      <c r="T365" s="309">
        <v>0</v>
      </c>
      <c r="U365" s="252">
        <f t="shared" si="109"/>
        <v>-32.737099999999998</v>
      </c>
      <c r="V365" s="248">
        <f t="shared" si="106"/>
        <v>35.713200000000001</v>
      </c>
      <c r="W365" s="249">
        <f t="shared" si="106"/>
        <v>0</v>
      </c>
      <c r="X365" s="250">
        <f t="shared" si="104"/>
        <v>-35.713200000000001</v>
      </c>
      <c r="Y365" s="303">
        <v>0</v>
      </c>
      <c r="Z365" s="309">
        <v>0</v>
      </c>
      <c r="AA365" s="250">
        <f t="shared" si="110"/>
        <v>0</v>
      </c>
      <c r="AC365" s="244"/>
    </row>
    <row r="366" spans="1:29" s="188" customFormat="1" ht="12.2" hidden="1" customHeight="1" x14ac:dyDescent="0.2">
      <c r="C366" s="245" t="s">
        <v>844</v>
      </c>
      <c r="D366" s="301" t="s">
        <v>791</v>
      </c>
      <c r="E366" s="247"/>
      <c r="F366" s="276"/>
      <c r="G366" s="251">
        <f t="shared" si="92"/>
        <v>0</v>
      </c>
      <c r="H366" s="249">
        <f t="shared" si="93"/>
        <v>0</v>
      </c>
      <c r="I366" s="250">
        <f t="shared" si="102"/>
        <v>0</v>
      </c>
      <c r="J366" s="302">
        <v>0</v>
      </c>
      <c r="K366" s="302"/>
      <c r="L366" s="250">
        <f t="shared" si="107"/>
        <v>0</v>
      </c>
      <c r="M366" s="303">
        <v>0</v>
      </c>
      <c r="N366" s="302">
        <v>0</v>
      </c>
      <c r="O366" s="252">
        <f t="shared" si="108"/>
        <v>0</v>
      </c>
      <c r="P366" s="248">
        <f t="shared" si="105"/>
        <v>0</v>
      </c>
      <c r="Q366" s="249">
        <f t="shared" si="105"/>
        <v>0</v>
      </c>
      <c r="R366" s="250">
        <f t="shared" si="103"/>
        <v>0</v>
      </c>
      <c r="S366" s="303">
        <v>0</v>
      </c>
      <c r="T366" s="309">
        <v>0</v>
      </c>
      <c r="U366" s="252">
        <f t="shared" si="109"/>
        <v>0</v>
      </c>
      <c r="V366" s="248">
        <f t="shared" si="106"/>
        <v>0</v>
      </c>
      <c r="W366" s="249">
        <f t="shared" si="106"/>
        <v>0</v>
      </c>
      <c r="X366" s="250">
        <f t="shared" si="104"/>
        <v>0</v>
      </c>
      <c r="Y366" s="303">
        <v>0</v>
      </c>
      <c r="Z366" s="302">
        <v>0</v>
      </c>
      <c r="AA366" s="250">
        <f t="shared" si="110"/>
        <v>0</v>
      </c>
      <c r="AC366" s="244"/>
    </row>
    <row r="367" spans="1:29" s="188" customFormat="1" ht="12.2" hidden="1" customHeight="1" x14ac:dyDescent="0.2">
      <c r="C367" s="245" t="s">
        <v>845</v>
      </c>
      <c r="D367" s="301" t="s">
        <v>793</v>
      </c>
      <c r="E367" s="247"/>
      <c r="F367" s="276"/>
      <c r="G367" s="251">
        <f t="shared" si="92"/>
        <v>0</v>
      </c>
      <c r="H367" s="249">
        <f t="shared" si="93"/>
        <v>0</v>
      </c>
      <c r="I367" s="250">
        <f t="shared" si="102"/>
        <v>0</v>
      </c>
      <c r="J367" s="302">
        <v>0</v>
      </c>
      <c r="K367" s="302"/>
      <c r="L367" s="250">
        <f t="shared" si="107"/>
        <v>0</v>
      </c>
      <c r="M367" s="303">
        <v>0</v>
      </c>
      <c r="N367" s="302">
        <v>0</v>
      </c>
      <c r="O367" s="252">
        <f t="shared" si="108"/>
        <v>0</v>
      </c>
      <c r="P367" s="248">
        <f t="shared" si="105"/>
        <v>0</v>
      </c>
      <c r="Q367" s="249">
        <f t="shared" si="105"/>
        <v>0</v>
      </c>
      <c r="R367" s="250">
        <f t="shared" si="103"/>
        <v>0</v>
      </c>
      <c r="S367" s="303">
        <v>0</v>
      </c>
      <c r="T367" s="309">
        <v>0</v>
      </c>
      <c r="U367" s="252">
        <f t="shared" si="109"/>
        <v>0</v>
      </c>
      <c r="V367" s="248">
        <f t="shared" si="106"/>
        <v>0</v>
      </c>
      <c r="W367" s="249">
        <f t="shared" si="106"/>
        <v>0</v>
      </c>
      <c r="X367" s="250">
        <f t="shared" si="104"/>
        <v>0</v>
      </c>
      <c r="Y367" s="303">
        <v>0</v>
      </c>
      <c r="Z367" s="302">
        <v>0</v>
      </c>
      <c r="AA367" s="250">
        <f t="shared" si="110"/>
        <v>0</v>
      </c>
      <c r="AC367" s="244"/>
    </row>
    <row r="368" spans="1:29" s="188" customFormat="1" ht="12.2" hidden="1" customHeight="1" x14ac:dyDescent="0.2">
      <c r="C368" s="245" t="s">
        <v>846</v>
      </c>
      <c r="D368" s="301" t="s">
        <v>795</v>
      </c>
      <c r="E368" s="247"/>
      <c r="F368" s="276"/>
      <c r="G368" s="251">
        <f t="shared" si="92"/>
        <v>0</v>
      </c>
      <c r="H368" s="249">
        <f t="shared" si="93"/>
        <v>0</v>
      </c>
      <c r="I368" s="250">
        <f t="shared" si="102"/>
        <v>0</v>
      </c>
      <c r="J368" s="302">
        <v>0</v>
      </c>
      <c r="K368" s="302"/>
      <c r="L368" s="250">
        <f t="shared" si="107"/>
        <v>0</v>
      </c>
      <c r="M368" s="303">
        <v>0</v>
      </c>
      <c r="N368" s="302">
        <v>0</v>
      </c>
      <c r="O368" s="252">
        <f t="shared" si="108"/>
        <v>0</v>
      </c>
      <c r="P368" s="248">
        <f t="shared" si="105"/>
        <v>0</v>
      </c>
      <c r="Q368" s="249">
        <f t="shared" si="105"/>
        <v>0</v>
      </c>
      <c r="R368" s="250">
        <f t="shared" si="103"/>
        <v>0</v>
      </c>
      <c r="S368" s="303">
        <v>0</v>
      </c>
      <c r="T368" s="309">
        <v>0</v>
      </c>
      <c r="U368" s="252">
        <f t="shared" si="109"/>
        <v>0</v>
      </c>
      <c r="V368" s="248">
        <f t="shared" si="106"/>
        <v>0</v>
      </c>
      <c r="W368" s="249">
        <f t="shared" si="106"/>
        <v>0</v>
      </c>
      <c r="X368" s="250">
        <f t="shared" si="104"/>
        <v>0</v>
      </c>
      <c r="Y368" s="303">
        <v>0</v>
      </c>
      <c r="Z368" s="302">
        <v>0</v>
      </c>
      <c r="AA368" s="250">
        <f t="shared" si="110"/>
        <v>0</v>
      </c>
      <c r="AC368" s="244"/>
    </row>
    <row r="369" spans="3:29" s="188" customFormat="1" ht="12.2" hidden="1" customHeight="1" x14ac:dyDescent="0.2">
      <c r="C369" s="245" t="s">
        <v>847</v>
      </c>
      <c r="D369" s="301" t="s">
        <v>797</v>
      </c>
      <c r="E369" s="247"/>
      <c r="F369" s="276"/>
      <c r="G369" s="251">
        <f t="shared" si="92"/>
        <v>0</v>
      </c>
      <c r="H369" s="249">
        <f t="shared" si="93"/>
        <v>0</v>
      </c>
      <c r="I369" s="250">
        <f t="shared" si="102"/>
        <v>0</v>
      </c>
      <c r="J369" s="302">
        <v>0</v>
      </c>
      <c r="K369" s="302"/>
      <c r="L369" s="250">
        <f t="shared" si="107"/>
        <v>0</v>
      </c>
      <c r="M369" s="303">
        <v>0</v>
      </c>
      <c r="N369" s="302">
        <v>0</v>
      </c>
      <c r="O369" s="252">
        <f t="shared" si="108"/>
        <v>0</v>
      </c>
      <c r="P369" s="248">
        <f t="shared" si="105"/>
        <v>0</v>
      </c>
      <c r="Q369" s="249">
        <f t="shared" si="105"/>
        <v>0</v>
      </c>
      <c r="R369" s="250">
        <f t="shared" si="103"/>
        <v>0</v>
      </c>
      <c r="S369" s="303">
        <v>0</v>
      </c>
      <c r="T369" s="309">
        <v>0</v>
      </c>
      <c r="U369" s="252">
        <f t="shared" si="109"/>
        <v>0</v>
      </c>
      <c r="V369" s="248">
        <f t="shared" si="106"/>
        <v>0</v>
      </c>
      <c r="W369" s="249">
        <f t="shared" si="106"/>
        <v>0</v>
      </c>
      <c r="X369" s="250">
        <f t="shared" si="104"/>
        <v>0</v>
      </c>
      <c r="Y369" s="303">
        <v>0</v>
      </c>
      <c r="Z369" s="302">
        <v>0</v>
      </c>
      <c r="AA369" s="250">
        <f t="shared" si="110"/>
        <v>0</v>
      </c>
      <c r="AC369" s="244"/>
    </row>
    <row r="370" spans="3:29" s="188" customFormat="1" ht="12.2" customHeight="1" x14ac:dyDescent="0.2">
      <c r="C370" s="245" t="s">
        <v>848</v>
      </c>
      <c r="D370" s="301" t="s">
        <v>849</v>
      </c>
      <c r="E370" s="247"/>
      <c r="F370" s="276"/>
      <c r="G370" s="251">
        <f t="shared" si="92"/>
        <v>0</v>
      </c>
      <c r="H370" s="249">
        <f t="shared" si="93"/>
        <v>94.759910000000005</v>
      </c>
      <c r="I370" s="250">
        <f t="shared" si="102"/>
        <v>94.759910000000005</v>
      </c>
      <c r="J370" s="302">
        <v>0</v>
      </c>
      <c r="K370" s="302">
        <v>0</v>
      </c>
      <c r="L370" s="250">
        <f t="shared" si="107"/>
        <v>0</v>
      </c>
      <c r="M370" s="303">
        <v>0</v>
      </c>
      <c r="N370" s="302">
        <v>0</v>
      </c>
      <c r="O370" s="252">
        <f t="shared" si="108"/>
        <v>0</v>
      </c>
      <c r="P370" s="248">
        <f t="shared" si="105"/>
        <v>0</v>
      </c>
      <c r="Q370" s="249">
        <f t="shared" si="105"/>
        <v>0</v>
      </c>
      <c r="R370" s="250">
        <f t="shared" si="103"/>
        <v>0</v>
      </c>
      <c r="S370" s="303">
        <v>0</v>
      </c>
      <c r="T370" s="309">
        <v>0</v>
      </c>
      <c r="U370" s="252">
        <f t="shared" si="109"/>
        <v>0</v>
      </c>
      <c r="V370" s="248">
        <f t="shared" si="106"/>
        <v>0</v>
      </c>
      <c r="W370" s="249">
        <f t="shared" si="106"/>
        <v>0</v>
      </c>
      <c r="X370" s="250">
        <f t="shared" si="104"/>
        <v>0</v>
      </c>
      <c r="Y370" s="303">
        <v>0</v>
      </c>
      <c r="Z370" s="309">
        <v>94.759910000000005</v>
      </c>
      <c r="AA370" s="250">
        <f t="shared" si="110"/>
        <v>94.759910000000005</v>
      </c>
      <c r="AC370" s="244"/>
    </row>
    <row r="371" spans="3:29" s="188" customFormat="1" ht="12.2" customHeight="1" x14ac:dyDescent="0.2">
      <c r="C371" s="245" t="s">
        <v>850</v>
      </c>
      <c r="D371" s="301" t="s">
        <v>851</v>
      </c>
      <c r="E371" s="247"/>
      <c r="F371" s="276">
        <v>180.65104501808159</v>
      </c>
      <c r="G371" s="251">
        <f t="shared" si="92"/>
        <v>280</v>
      </c>
      <c r="H371" s="249">
        <f t="shared" si="93"/>
        <v>367.99999999999989</v>
      </c>
      <c r="I371" s="250">
        <f t="shared" si="102"/>
        <v>87.999999999999886</v>
      </c>
      <c r="J371" s="352">
        <v>70</v>
      </c>
      <c r="K371" s="352">
        <v>90</v>
      </c>
      <c r="L371" s="250">
        <f t="shared" si="107"/>
        <v>20</v>
      </c>
      <c r="M371" s="352">
        <v>70</v>
      </c>
      <c r="N371" s="352">
        <v>90</v>
      </c>
      <c r="O371" s="252">
        <f t="shared" si="108"/>
        <v>20</v>
      </c>
      <c r="P371" s="248">
        <f t="shared" si="105"/>
        <v>140</v>
      </c>
      <c r="Q371" s="249">
        <f t="shared" si="105"/>
        <v>180</v>
      </c>
      <c r="R371" s="250">
        <f t="shared" si="103"/>
        <v>40</v>
      </c>
      <c r="S371" s="352">
        <v>70</v>
      </c>
      <c r="T371" s="352">
        <v>92</v>
      </c>
      <c r="U371" s="252">
        <f t="shared" si="109"/>
        <v>22</v>
      </c>
      <c r="V371" s="248">
        <f t="shared" si="106"/>
        <v>210</v>
      </c>
      <c r="W371" s="249">
        <f t="shared" si="106"/>
        <v>272</v>
      </c>
      <c r="X371" s="250">
        <f t="shared" si="104"/>
        <v>62</v>
      </c>
      <c r="Y371" s="352">
        <v>70</v>
      </c>
      <c r="Z371" s="352">
        <v>95.999999999999886</v>
      </c>
      <c r="AA371" s="250">
        <f t="shared" si="110"/>
        <v>25.999999999999886</v>
      </c>
      <c r="AB371" s="277" t="s">
        <v>389</v>
      </c>
      <c r="AC371" s="244"/>
    </row>
    <row r="372" spans="3:29" s="188" customFormat="1" ht="12.2" customHeight="1" x14ac:dyDescent="0.2">
      <c r="C372" s="245" t="s">
        <v>852</v>
      </c>
      <c r="D372" s="301" t="s">
        <v>853</v>
      </c>
      <c r="E372" s="247"/>
      <c r="F372" s="276">
        <v>942.678702644704</v>
      </c>
      <c r="G372" s="251">
        <f t="shared" si="92"/>
        <v>1461.1044000000002</v>
      </c>
      <c r="H372" s="249">
        <f t="shared" si="93"/>
        <v>1495.7668100000001</v>
      </c>
      <c r="I372" s="250">
        <f>H372-G372</f>
        <v>34.662409999999909</v>
      </c>
      <c r="J372" s="352">
        <v>175.77</v>
      </c>
      <c r="K372" s="352">
        <v>46.14649</v>
      </c>
      <c r="L372" s="250">
        <f t="shared" si="107"/>
        <v>-129.62351000000001</v>
      </c>
      <c r="M372" s="352">
        <v>287.35140000000001</v>
      </c>
      <c r="N372" s="352">
        <v>365.0813</v>
      </c>
      <c r="O372" s="252">
        <f t="shared" si="108"/>
        <v>77.729899999999986</v>
      </c>
      <c r="P372" s="248">
        <f t="shared" si="105"/>
        <v>463.12139999999999</v>
      </c>
      <c r="Q372" s="249">
        <f t="shared" si="105"/>
        <v>411.22779000000003</v>
      </c>
      <c r="R372" s="250">
        <f>Q372-P372</f>
        <v>-51.893609999999967</v>
      </c>
      <c r="S372" s="352">
        <v>328.755</v>
      </c>
      <c r="T372" s="352">
        <v>507.73014000000001</v>
      </c>
      <c r="U372" s="252">
        <f t="shared" si="109"/>
        <v>178.97514000000001</v>
      </c>
      <c r="V372" s="248">
        <f t="shared" si="106"/>
        <v>791.87639999999999</v>
      </c>
      <c r="W372" s="249">
        <f t="shared" si="106"/>
        <v>918.95793000000003</v>
      </c>
      <c r="X372" s="250">
        <f>W372-V372</f>
        <v>127.08153000000004</v>
      </c>
      <c r="Y372" s="352">
        <v>669.22800000000007</v>
      </c>
      <c r="Z372" s="352">
        <v>576.80888000000004</v>
      </c>
      <c r="AA372" s="250">
        <f t="shared" si="110"/>
        <v>-92.419120000000021</v>
      </c>
      <c r="AB372" s="277" t="s">
        <v>389</v>
      </c>
      <c r="AC372" s="244"/>
    </row>
    <row r="373" spans="3:29" s="188" customFormat="1" ht="12.2" customHeight="1" x14ac:dyDescent="0.2">
      <c r="C373" s="245" t="s">
        <v>854</v>
      </c>
      <c r="D373" s="301" t="s">
        <v>855</v>
      </c>
      <c r="E373" s="247"/>
      <c r="F373" s="276"/>
      <c r="G373" s="251">
        <f t="shared" si="92"/>
        <v>0</v>
      </c>
      <c r="H373" s="249">
        <f t="shared" si="93"/>
        <v>39.690480000000001</v>
      </c>
      <c r="I373" s="250">
        <f t="shared" si="102"/>
        <v>39.690480000000001</v>
      </c>
      <c r="J373" s="302">
        <v>0</v>
      </c>
      <c r="K373" s="302"/>
      <c r="L373" s="250">
        <f t="shared" si="107"/>
        <v>0</v>
      </c>
      <c r="M373" s="303">
        <v>0</v>
      </c>
      <c r="N373" s="302"/>
      <c r="O373" s="252">
        <f t="shared" si="108"/>
        <v>0</v>
      </c>
      <c r="P373" s="248">
        <f t="shared" si="105"/>
        <v>0</v>
      </c>
      <c r="Q373" s="249">
        <f t="shared" si="105"/>
        <v>0</v>
      </c>
      <c r="R373" s="250">
        <f>Q373-P373</f>
        <v>0</v>
      </c>
      <c r="S373" s="303">
        <v>0</v>
      </c>
      <c r="T373" s="309">
        <v>0</v>
      </c>
      <c r="U373" s="252">
        <f t="shared" si="109"/>
        <v>0</v>
      </c>
      <c r="V373" s="248">
        <f t="shared" si="106"/>
        <v>0</v>
      </c>
      <c r="W373" s="249">
        <f t="shared" si="106"/>
        <v>0</v>
      </c>
      <c r="X373" s="250">
        <f>W373-V373</f>
        <v>0</v>
      </c>
      <c r="Y373" s="303">
        <v>0</v>
      </c>
      <c r="Z373" s="302">
        <v>39.690480000000001</v>
      </c>
      <c r="AA373" s="250">
        <f t="shared" si="110"/>
        <v>39.690480000000001</v>
      </c>
      <c r="AC373" s="244"/>
    </row>
    <row r="374" spans="3:29" s="188" customFormat="1" ht="12.2" customHeight="1" x14ac:dyDescent="0.2">
      <c r="C374" s="245" t="s">
        <v>856</v>
      </c>
      <c r="D374" s="301" t="s">
        <v>857</v>
      </c>
      <c r="E374" s="247"/>
      <c r="F374" s="276"/>
      <c r="G374" s="251">
        <f t="shared" si="92"/>
        <v>0</v>
      </c>
      <c r="H374" s="249">
        <f t="shared" si="93"/>
        <v>0</v>
      </c>
      <c r="I374" s="250">
        <f t="shared" si="102"/>
        <v>0</v>
      </c>
      <c r="J374" s="302">
        <v>0</v>
      </c>
      <c r="K374" s="302"/>
      <c r="L374" s="250">
        <f t="shared" si="107"/>
        <v>0</v>
      </c>
      <c r="M374" s="303">
        <v>0</v>
      </c>
      <c r="N374" s="302"/>
      <c r="O374" s="252">
        <f t="shared" si="108"/>
        <v>0</v>
      </c>
      <c r="P374" s="248">
        <f t="shared" si="105"/>
        <v>0</v>
      </c>
      <c r="Q374" s="249">
        <f t="shared" si="105"/>
        <v>0</v>
      </c>
      <c r="R374" s="250">
        <f>Q374-P374</f>
        <v>0</v>
      </c>
      <c r="S374" s="303">
        <v>0</v>
      </c>
      <c r="T374" s="302"/>
      <c r="U374" s="252">
        <f t="shared" si="109"/>
        <v>0</v>
      </c>
      <c r="V374" s="248">
        <f t="shared" si="106"/>
        <v>0</v>
      </c>
      <c r="W374" s="249">
        <f t="shared" si="106"/>
        <v>0</v>
      </c>
      <c r="X374" s="250">
        <f>W374-V374</f>
        <v>0</v>
      </c>
      <c r="Y374" s="303">
        <v>0</v>
      </c>
      <c r="Z374" s="302">
        <v>0</v>
      </c>
      <c r="AA374" s="250">
        <f t="shared" si="110"/>
        <v>0</v>
      </c>
      <c r="AC374" s="244"/>
    </row>
    <row r="375" spans="3:29" s="188" customFormat="1" ht="12.2" customHeight="1" x14ac:dyDescent="0.2">
      <c r="C375" s="245" t="s">
        <v>858</v>
      </c>
      <c r="D375" s="301" t="s">
        <v>859</v>
      </c>
      <c r="E375" s="247"/>
      <c r="F375" s="276"/>
      <c r="G375" s="251">
        <f t="shared" si="92"/>
        <v>0</v>
      </c>
      <c r="H375" s="249">
        <f t="shared" si="93"/>
        <v>40.833330000000004</v>
      </c>
      <c r="I375" s="250">
        <f t="shared" si="102"/>
        <v>40.833330000000004</v>
      </c>
      <c r="J375" s="302">
        <v>0</v>
      </c>
      <c r="K375" s="302">
        <v>0</v>
      </c>
      <c r="L375" s="250">
        <f t="shared" si="107"/>
        <v>0</v>
      </c>
      <c r="M375" s="303">
        <v>0</v>
      </c>
      <c r="N375" s="302">
        <v>0</v>
      </c>
      <c r="O375" s="252">
        <f t="shared" si="108"/>
        <v>0</v>
      </c>
      <c r="P375" s="248">
        <f t="shared" si="105"/>
        <v>0</v>
      </c>
      <c r="Q375" s="249">
        <f t="shared" si="105"/>
        <v>0</v>
      </c>
      <c r="R375" s="250">
        <f t="shared" si="103"/>
        <v>0</v>
      </c>
      <c r="S375" s="303">
        <v>0</v>
      </c>
      <c r="T375" s="309">
        <v>0</v>
      </c>
      <c r="U375" s="252">
        <f t="shared" si="109"/>
        <v>0</v>
      </c>
      <c r="V375" s="248">
        <f t="shared" si="106"/>
        <v>0</v>
      </c>
      <c r="W375" s="249">
        <f t="shared" si="106"/>
        <v>0</v>
      </c>
      <c r="X375" s="250">
        <f t="shared" si="104"/>
        <v>0</v>
      </c>
      <c r="Y375" s="303">
        <v>0</v>
      </c>
      <c r="Z375" s="302">
        <v>40.833330000000004</v>
      </c>
      <c r="AA375" s="250">
        <f t="shared" si="110"/>
        <v>40.833330000000004</v>
      </c>
      <c r="AC375" s="244"/>
    </row>
    <row r="376" spans="3:29" s="188" customFormat="1" ht="12.2" hidden="1" customHeight="1" x14ac:dyDescent="0.2">
      <c r="C376" s="245" t="s">
        <v>860</v>
      </c>
      <c r="D376" s="301" t="s">
        <v>861</v>
      </c>
      <c r="E376" s="247"/>
      <c r="F376" s="276"/>
      <c r="G376" s="251">
        <f t="shared" ref="G376:G394" si="111">J376+M376+S376+Y376</f>
        <v>0</v>
      </c>
      <c r="H376" s="249">
        <f t="shared" ref="H376:H394" si="112">K376+N376+T376+Z376</f>
        <v>0</v>
      </c>
      <c r="I376" s="250">
        <f t="shared" si="102"/>
        <v>0</v>
      </c>
      <c r="J376" s="302">
        <v>0</v>
      </c>
      <c r="K376" s="302">
        <v>0</v>
      </c>
      <c r="L376" s="250">
        <f t="shared" si="107"/>
        <v>0</v>
      </c>
      <c r="M376" s="303">
        <v>0</v>
      </c>
      <c r="N376" s="302">
        <v>0</v>
      </c>
      <c r="O376" s="252">
        <f t="shared" si="108"/>
        <v>0</v>
      </c>
      <c r="P376" s="248">
        <f t="shared" si="105"/>
        <v>0</v>
      </c>
      <c r="Q376" s="249">
        <f t="shared" si="105"/>
        <v>0</v>
      </c>
      <c r="R376" s="250">
        <f t="shared" si="103"/>
        <v>0</v>
      </c>
      <c r="S376" s="303">
        <v>0</v>
      </c>
      <c r="T376" s="309">
        <v>0</v>
      </c>
      <c r="U376" s="252">
        <f t="shared" si="109"/>
        <v>0</v>
      </c>
      <c r="V376" s="248">
        <f t="shared" si="106"/>
        <v>0</v>
      </c>
      <c r="W376" s="249">
        <f t="shared" si="106"/>
        <v>0</v>
      </c>
      <c r="X376" s="250">
        <f t="shared" si="104"/>
        <v>0</v>
      </c>
      <c r="Y376" s="303">
        <v>0</v>
      </c>
      <c r="Z376" s="302">
        <v>0</v>
      </c>
      <c r="AA376" s="250">
        <f t="shared" si="110"/>
        <v>0</v>
      </c>
      <c r="AC376" s="244"/>
    </row>
    <row r="377" spans="3:29" s="188" customFormat="1" ht="12.2" hidden="1" customHeight="1" x14ac:dyDescent="0.2">
      <c r="C377" s="245" t="s">
        <v>862</v>
      </c>
      <c r="D377" s="301" t="s">
        <v>863</v>
      </c>
      <c r="E377" s="247"/>
      <c r="F377" s="276"/>
      <c r="G377" s="251">
        <f t="shared" si="111"/>
        <v>0</v>
      </c>
      <c r="H377" s="249">
        <f t="shared" si="112"/>
        <v>0</v>
      </c>
      <c r="I377" s="250">
        <f t="shared" si="102"/>
        <v>0</v>
      </c>
      <c r="J377" s="302">
        <v>0</v>
      </c>
      <c r="K377" s="302"/>
      <c r="L377" s="250">
        <f t="shared" si="107"/>
        <v>0</v>
      </c>
      <c r="M377" s="303">
        <v>0</v>
      </c>
      <c r="N377" s="302">
        <v>0</v>
      </c>
      <c r="O377" s="252">
        <f t="shared" si="108"/>
        <v>0</v>
      </c>
      <c r="P377" s="248">
        <f t="shared" si="105"/>
        <v>0</v>
      </c>
      <c r="Q377" s="249">
        <f t="shared" si="105"/>
        <v>0</v>
      </c>
      <c r="R377" s="250">
        <f t="shared" si="103"/>
        <v>0</v>
      </c>
      <c r="S377" s="303">
        <v>0</v>
      </c>
      <c r="T377" s="309">
        <v>0</v>
      </c>
      <c r="U377" s="252">
        <f t="shared" si="109"/>
        <v>0</v>
      </c>
      <c r="V377" s="248">
        <f t="shared" si="106"/>
        <v>0</v>
      </c>
      <c r="W377" s="249">
        <f t="shared" si="106"/>
        <v>0</v>
      </c>
      <c r="X377" s="250">
        <f t="shared" si="104"/>
        <v>0</v>
      </c>
      <c r="Y377" s="303">
        <v>0</v>
      </c>
      <c r="Z377" s="302">
        <v>0</v>
      </c>
      <c r="AA377" s="250">
        <f t="shared" si="110"/>
        <v>0</v>
      </c>
      <c r="AC377" s="244"/>
    </row>
    <row r="378" spans="3:29" s="188" customFormat="1" ht="12.2" hidden="1" customHeight="1" x14ac:dyDescent="0.2">
      <c r="C378" s="245" t="s">
        <v>864</v>
      </c>
      <c r="D378" s="301" t="s">
        <v>865</v>
      </c>
      <c r="E378" s="247"/>
      <c r="F378" s="276"/>
      <c r="G378" s="251">
        <f t="shared" si="111"/>
        <v>0</v>
      </c>
      <c r="H378" s="249">
        <f t="shared" si="112"/>
        <v>0</v>
      </c>
      <c r="I378" s="250">
        <f t="shared" si="102"/>
        <v>0</v>
      </c>
      <c r="J378" s="302">
        <v>0</v>
      </c>
      <c r="K378" s="302"/>
      <c r="L378" s="250">
        <f t="shared" si="107"/>
        <v>0</v>
      </c>
      <c r="M378" s="303">
        <v>0</v>
      </c>
      <c r="N378" s="302">
        <v>0</v>
      </c>
      <c r="O378" s="252">
        <f t="shared" si="108"/>
        <v>0</v>
      </c>
      <c r="P378" s="248">
        <f t="shared" si="105"/>
        <v>0</v>
      </c>
      <c r="Q378" s="249">
        <f t="shared" si="105"/>
        <v>0</v>
      </c>
      <c r="R378" s="250">
        <f t="shared" si="103"/>
        <v>0</v>
      </c>
      <c r="S378" s="303">
        <v>0</v>
      </c>
      <c r="T378" s="309">
        <v>0</v>
      </c>
      <c r="U378" s="252">
        <f t="shared" si="109"/>
        <v>0</v>
      </c>
      <c r="V378" s="248">
        <f t="shared" si="106"/>
        <v>0</v>
      </c>
      <c r="W378" s="249">
        <f t="shared" si="106"/>
        <v>0</v>
      </c>
      <c r="X378" s="250">
        <f t="shared" si="104"/>
        <v>0</v>
      </c>
      <c r="Y378" s="303">
        <v>0</v>
      </c>
      <c r="Z378" s="302">
        <v>0</v>
      </c>
      <c r="AA378" s="250">
        <f t="shared" si="110"/>
        <v>0</v>
      </c>
      <c r="AC378" s="244"/>
    </row>
    <row r="379" spans="3:29" s="188" customFormat="1" ht="12.2" hidden="1" customHeight="1" x14ac:dyDescent="0.2">
      <c r="C379" s="245" t="s">
        <v>866</v>
      </c>
      <c r="D379" s="301" t="s">
        <v>867</v>
      </c>
      <c r="E379" s="247"/>
      <c r="F379" s="276"/>
      <c r="G379" s="251">
        <f t="shared" si="111"/>
        <v>0</v>
      </c>
      <c r="H379" s="249">
        <f t="shared" si="112"/>
        <v>0</v>
      </c>
      <c r="I379" s="250">
        <f t="shared" si="102"/>
        <v>0</v>
      </c>
      <c r="J379" s="302">
        <v>0</v>
      </c>
      <c r="K379" s="302"/>
      <c r="L379" s="250">
        <f t="shared" si="107"/>
        <v>0</v>
      </c>
      <c r="M379" s="303">
        <v>0</v>
      </c>
      <c r="N379" s="302">
        <v>0</v>
      </c>
      <c r="O379" s="252">
        <f t="shared" si="108"/>
        <v>0</v>
      </c>
      <c r="P379" s="248">
        <f t="shared" si="105"/>
        <v>0</v>
      </c>
      <c r="Q379" s="249">
        <f t="shared" si="105"/>
        <v>0</v>
      </c>
      <c r="R379" s="250">
        <f t="shared" si="103"/>
        <v>0</v>
      </c>
      <c r="S379" s="303">
        <v>0</v>
      </c>
      <c r="T379" s="309">
        <v>0</v>
      </c>
      <c r="U379" s="252">
        <f t="shared" si="109"/>
        <v>0</v>
      </c>
      <c r="V379" s="248">
        <f t="shared" si="106"/>
        <v>0</v>
      </c>
      <c r="W379" s="249">
        <f t="shared" si="106"/>
        <v>0</v>
      </c>
      <c r="X379" s="250">
        <f t="shared" si="104"/>
        <v>0</v>
      </c>
      <c r="Y379" s="303">
        <v>0</v>
      </c>
      <c r="Z379" s="302">
        <v>0</v>
      </c>
      <c r="AA379" s="250">
        <f t="shared" si="110"/>
        <v>0</v>
      </c>
      <c r="AC379" s="244"/>
    </row>
    <row r="380" spans="3:29" s="188" customFormat="1" ht="12.2" hidden="1" customHeight="1" x14ac:dyDescent="0.2">
      <c r="C380" s="245" t="s">
        <v>868</v>
      </c>
      <c r="D380" s="301" t="s">
        <v>869</v>
      </c>
      <c r="E380" s="247"/>
      <c r="F380" s="276"/>
      <c r="G380" s="251">
        <f t="shared" si="111"/>
        <v>50</v>
      </c>
      <c r="H380" s="249">
        <f t="shared" si="112"/>
        <v>271</v>
      </c>
      <c r="I380" s="250">
        <f t="shared" si="102"/>
        <v>221</v>
      </c>
      <c r="J380" s="302">
        <v>50</v>
      </c>
      <c r="K380" s="302">
        <v>0</v>
      </c>
      <c r="L380" s="250">
        <f t="shared" si="107"/>
        <v>-50</v>
      </c>
      <c r="M380" s="303">
        <v>0</v>
      </c>
      <c r="N380" s="302">
        <v>99.999999999999986</v>
      </c>
      <c r="O380" s="252">
        <f t="shared" si="108"/>
        <v>99.999999999999986</v>
      </c>
      <c r="P380" s="248">
        <f t="shared" si="105"/>
        <v>50</v>
      </c>
      <c r="Q380" s="249">
        <f t="shared" si="105"/>
        <v>99.999999999999986</v>
      </c>
      <c r="R380" s="250">
        <f t="shared" si="103"/>
        <v>49.999999999999986</v>
      </c>
      <c r="S380" s="303">
        <v>0</v>
      </c>
      <c r="T380" s="309">
        <v>171.00000000000003</v>
      </c>
      <c r="U380" s="252">
        <f t="shared" si="109"/>
        <v>171.00000000000003</v>
      </c>
      <c r="V380" s="248">
        <f t="shared" si="106"/>
        <v>50</v>
      </c>
      <c r="W380" s="249">
        <f t="shared" si="106"/>
        <v>271</v>
      </c>
      <c r="X380" s="250">
        <f t="shared" si="104"/>
        <v>221</v>
      </c>
      <c r="Y380" s="303">
        <v>0</v>
      </c>
      <c r="Z380" s="309">
        <v>0</v>
      </c>
      <c r="AA380" s="250">
        <f t="shared" si="110"/>
        <v>0</v>
      </c>
      <c r="AC380" s="244"/>
    </row>
    <row r="381" spans="3:29" s="188" customFormat="1" ht="12.2" customHeight="1" x14ac:dyDescent="0.2">
      <c r="C381" s="245" t="s">
        <v>870</v>
      </c>
      <c r="D381" s="301" t="s">
        <v>814</v>
      </c>
      <c r="E381" s="247"/>
      <c r="F381" s="276">
        <v>122.63010855392861</v>
      </c>
      <c r="G381" s="251">
        <f t="shared" si="111"/>
        <v>190</v>
      </c>
      <c r="H381" s="249">
        <f t="shared" si="112"/>
        <v>439.73300000000006</v>
      </c>
      <c r="I381" s="250">
        <f t="shared" si="102"/>
        <v>249.73300000000006</v>
      </c>
      <c r="J381" s="302">
        <v>60</v>
      </c>
      <c r="K381" s="302">
        <v>10</v>
      </c>
      <c r="L381" s="250">
        <f t="shared" si="107"/>
        <v>-50</v>
      </c>
      <c r="M381" s="303">
        <v>20</v>
      </c>
      <c r="N381" s="302">
        <v>93.159000000000006</v>
      </c>
      <c r="O381" s="252">
        <f t="shared" si="108"/>
        <v>73.159000000000006</v>
      </c>
      <c r="P381" s="248">
        <f t="shared" si="105"/>
        <v>80</v>
      </c>
      <c r="Q381" s="249">
        <f t="shared" si="105"/>
        <v>103.15900000000001</v>
      </c>
      <c r="R381" s="250">
        <f t="shared" si="103"/>
        <v>23.159000000000006</v>
      </c>
      <c r="S381" s="303">
        <v>75</v>
      </c>
      <c r="T381" s="309">
        <v>172.833</v>
      </c>
      <c r="U381" s="252">
        <f t="shared" si="109"/>
        <v>97.832999999999998</v>
      </c>
      <c r="V381" s="248">
        <f t="shared" si="106"/>
        <v>155</v>
      </c>
      <c r="W381" s="249">
        <f t="shared" si="106"/>
        <v>275.99200000000002</v>
      </c>
      <c r="X381" s="250">
        <f t="shared" si="104"/>
        <v>120.99200000000002</v>
      </c>
      <c r="Y381" s="303">
        <v>35</v>
      </c>
      <c r="Z381" s="309">
        <v>163.74100000000001</v>
      </c>
      <c r="AA381" s="250">
        <f t="shared" si="110"/>
        <v>128.74100000000001</v>
      </c>
      <c r="AC381" s="244"/>
    </row>
    <row r="382" spans="3:29" s="188" customFormat="1" x14ac:dyDescent="0.2">
      <c r="C382" s="245" t="s">
        <v>871</v>
      </c>
      <c r="D382" s="301" t="s">
        <v>872</v>
      </c>
      <c r="E382" s="247"/>
      <c r="F382" s="276"/>
      <c r="G382" s="251">
        <f t="shared" si="111"/>
        <v>150</v>
      </c>
      <c r="H382" s="249">
        <f t="shared" si="112"/>
        <v>100.95108999999999</v>
      </c>
      <c r="I382" s="250">
        <f t="shared" si="102"/>
        <v>-49.048910000000006</v>
      </c>
      <c r="J382" s="302">
        <v>0</v>
      </c>
      <c r="K382" s="302">
        <v>0</v>
      </c>
      <c r="L382" s="250">
        <f t="shared" si="107"/>
        <v>0</v>
      </c>
      <c r="M382" s="303">
        <v>0</v>
      </c>
      <c r="N382" s="302">
        <v>1.92</v>
      </c>
      <c r="O382" s="252">
        <f t="shared" si="108"/>
        <v>1.92</v>
      </c>
      <c r="P382" s="248">
        <f t="shared" si="105"/>
        <v>0</v>
      </c>
      <c r="Q382" s="249">
        <f t="shared" si="105"/>
        <v>1.92</v>
      </c>
      <c r="R382" s="250">
        <f t="shared" si="103"/>
        <v>1.92</v>
      </c>
      <c r="S382" s="303">
        <v>0</v>
      </c>
      <c r="T382" s="309">
        <v>0</v>
      </c>
      <c r="U382" s="252">
        <f t="shared" si="109"/>
        <v>0</v>
      </c>
      <c r="V382" s="248">
        <f t="shared" si="106"/>
        <v>0</v>
      </c>
      <c r="W382" s="249">
        <f t="shared" si="106"/>
        <v>1.92</v>
      </c>
      <c r="X382" s="250">
        <f t="shared" si="104"/>
        <v>1.92</v>
      </c>
      <c r="Y382" s="303">
        <v>150</v>
      </c>
      <c r="Z382" s="309">
        <v>99.031089999999992</v>
      </c>
      <c r="AA382" s="250">
        <f t="shared" si="110"/>
        <v>-50.968910000000008</v>
      </c>
      <c r="AC382" s="244"/>
    </row>
    <row r="383" spans="3:29" s="188" customFormat="1" x14ac:dyDescent="0.2">
      <c r="C383" s="245" t="s">
        <v>873</v>
      </c>
      <c r="D383" s="301" t="s">
        <v>874</v>
      </c>
      <c r="E383" s="247"/>
      <c r="F383" s="276"/>
      <c r="G383" s="251">
        <f t="shared" si="111"/>
        <v>0</v>
      </c>
      <c r="H383" s="249">
        <f t="shared" si="112"/>
        <v>0</v>
      </c>
      <c r="I383" s="250">
        <f>H383-G383</f>
        <v>0</v>
      </c>
      <c r="J383" s="302">
        <v>0</v>
      </c>
      <c r="K383" s="302"/>
      <c r="L383" s="250">
        <f>K383-J383</f>
        <v>0</v>
      </c>
      <c r="M383" s="303">
        <v>0</v>
      </c>
      <c r="N383" s="302"/>
      <c r="O383" s="252">
        <f>N383-M383</f>
        <v>0</v>
      </c>
      <c r="P383" s="248">
        <f>J383+M383</f>
        <v>0</v>
      </c>
      <c r="Q383" s="249">
        <f>K383+N383</f>
        <v>0</v>
      </c>
      <c r="R383" s="250">
        <f>Q383-P383</f>
        <v>0</v>
      </c>
      <c r="S383" s="303">
        <v>0</v>
      </c>
      <c r="T383" s="309">
        <v>0</v>
      </c>
      <c r="U383" s="252">
        <f>T383-S383</f>
        <v>0</v>
      </c>
      <c r="V383" s="248">
        <f>P383+S383</f>
        <v>0</v>
      </c>
      <c r="W383" s="249">
        <f>Q383+T383</f>
        <v>0</v>
      </c>
      <c r="X383" s="250">
        <f>W383-V383</f>
        <v>0</v>
      </c>
      <c r="Y383" s="303">
        <v>0</v>
      </c>
      <c r="Z383" s="309">
        <v>0</v>
      </c>
      <c r="AA383" s="250">
        <f>Z383-Y383</f>
        <v>0</v>
      </c>
      <c r="AC383" s="244"/>
    </row>
    <row r="384" spans="3:29" s="188" customFormat="1" ht="12.2" customHeight="1" x14ac:dyDescent="0.2">
      <c r="C384" s="245" t="s">
        <v>875</v>
      </c>
      <c r="D384" s="301" t="s">
        <v>876</v>
      </c>
      <c r="E384" s="247"/>
      <c r="F384" s="248">
        <f>SUM(F385:F389)</f>
        <v>0</v>
      </c>
      <c r="G384" s="251">
        <f t="shared" si="111"/>
        <v>220</v>
      </c>
      <c r="H384" s="249">
        <f t="shared" si="112"/>
        <v>611.90418</v>
      </c>
      <c r="I384" s="250">
        <f t="shared" si="102"/>
        <v>391.90418</v>
      </c>
      <c r="J384" s="249">
        <f>SUM(J385:J389)</f>
        <v>220</v>
      </c>
      <c r="K384" s="249">
        <f>SUM(K385:K389)</f>
        <v>17.304179999999999</v>
      </c>
      <c r="L384" s="250">
        <f t="shared" si="107"/>
        <v>-202.69582</v>
      </c>
      <c r="M384" s="251">
        <f>SUM(M385:M389)</f>
        <v>0</v>
      </c>
      <c r="N384" s="249">
        <f>SUM(N385:N389)</f>
        <v>213.2</v>
      </c>
      <c r="O384" s="252">
        <f t="shared" si="108"/>
        <v>213.2</v>
      </c>
      <c r="P384" s="248">
        <f t="shared" ref="P384:P389" si="113">J384+M384</f>
        <v>220</v>
      </c>
      <c r="Q384" s="249">
        <f t="shared" si="105"/>
        <v>230.50417999999999</v>
      </c>
      <c r="R384" s="250">
        <f t="shared" si="103"/>
        <v>10.504179999999991</v>
      </c>
      <c r="S384" s="251">
        <f>SUM(S385:S389)</f>
        <v>0</v>
      </c>
      <c r="T384" s="249">
        <f>SUM(T385:T389)</f>
        <v>368.19999999999993</v>
      </c>
      <c r="U384" s="252">
        <f t="shared" si="109"/>
        <v>368.19999999999993</v>
      </c>
      <c r="V384" s="248">
        <f t="shared" si="106"/>
        <v>220</v>
      </c>
      <c r="W384" s="249">
        <f t="shared" si="106"/>
        <v>598.70417999999995</v>
      </c>
      <c r="X384" s="250">
        <f t="shared" si="104"/>
        <v>378.70417999999995</v>
      </c>
      <c r="Y384" s="251">
        <f>SUM(Y385:Y389)</f>
        <v>0</v>
      </c>
      <c r="Z384" s="249">
        <f>SUM(Z385:Z389)</f>
        <v>13.2</v>
      </c>
      <c r="AA384" s="250">
        <f t="shared" si="110"/>
        <v>13.2</v>
      </c>
      <c r="AC384" s="244"/>
    </row>
    <row r="385" spans="1:29" s="188" customFormat="1" ht="12.2" customHeight="1" x14ac:dyDescent="0.2">
      <c r="C385" s="245" t="s">
        <v>877</v>
      </c>
      <c r="D385" s="353" t="s">
        <v>672</v>
      </c>
      <c r="E385" s="354"/>
      <c r="F385" s="355"/>
      <c r="G385" s="251">
        <f t="shared" si="111"/>
        <v>20</v>
      </c>
      <c r="H385" s="249">
        <f t="shared" si="112"/>
        <v>61.904179999999997</v>
      </c>
      <c r="I385" s="250">
        <f t="shared" si="102"/>
        <v>41.904179999999997</v>
      </c>
      <c r="J385" s="302">
        <v>20</v>
      </c>
      <c r="K385" s="302">
        <v>17.304179999999999</v>
      </c>
      <c r="L385" s="250">
        <f t="shared" si="107"/>
        <v>-2.6958200000000012</v>
      </c>
      <c r="M385" s="303">
        <v>0</v>
      </c>
      <c r="N385" s="302">
        <v>13.2</v>
      </c>
      <c r="O385" s="252">
        <f t="shared" si="108"/>
        <v>13.2</v>
      </c>
      <c r="P385" s="248">
        <f t="shared" si="113"/>
        <v>20</v>
      </c>
      <c r="Q385" s="249">
        <f>K385+N385</f>
        <v>30.504179999999998</v>
      </c>
      <c r="R385" s="250">
        <f>Q385-P385</f>
        <v>10.504179999999998</v>
      </c>
      <c r="S385" s="303"/>
      <c r="T385" s="309">
        <v>18.2</v>
      </c>
      <c r="U385" s="252">
        <f t="shared" si="109"/>
        <v>18.2</v>
      </c>
      <c r="V385" s="248">
        <f t="shared" si="106"/>
        <v>20</v>
      </c>
      <c r="W385" s="249">
        <f t="shared" si="106"/>
        <v>48.704179999999994</v>
      </c>
      <c r="X385" s="250">
        <f>W385-V385</f>
        <v>28.704179999999994</v>
      </c>
      <c r="Y385" s="303"/>
      <c r="Z385" s="309">
        <v>13.2</v>
      </c>
      <c r="AA385" s="250">
        <f t="shared" si="110"/>
        <v>13.2</v>
      </c>
      <c r="AC385" s="244"/>
    </row>
    <row r="386" spans="1:29" s="188" customFormat="1" ht="12.2" customHeight="1" x14ac:dyDescent="0.2">
      <c r="C386" s="245" t="s">
        <v>878</v>
      </c>
      <c r="D386" s="316" t="s">
        <v>85</v>
      </c>
      <c r="E386" s="247"/>
      <c r="F386" s="355"/>
      <c r="G386" s="251">
        <f t="shared" si="111"/>
        <v>200</v>
      </c>
      <c r="H386" s="249">
        <f t="shared" si="112"/>
        <v>550</v>
      </c>
      <c r="I386" s="250">
        <f t="shared" si="102"/>
        <v>350</v>
      </c>
      <c r="J386" s="302">
        <v>200</v>
      </c>
      <c r="K386" s="302">
        <v>0</v>
      </c>
      <c r="L386" s="250">
        <f t="shared" si="107"/>
        <v>-200</v>
      </c>
      <c r="M386" s="303">
        <v>0</v>
      </c>
      <c r="N386" s="302">
        <v>200</v>
      </c>
      <c r="O386" s="252">
        <f t="shared" si="108"/>
        <v>200</v>
      </c>
      <c r="P386" s="248">
        <f t="shared" si="113"/>
        <v>200</v>
      </c>
      <c r="Q386" s="249">
        <f>K386+N386</f>
        <v>200</v>
      </c>
      <c r="R386" s="250">
        <f>Q386-P386</f>
        <v>0</v>
      </c>
      <c r="S386" s="303">
        <v>0</v>
      </c>
      <c r="T386" s="309">
        <v>349.99999999999994</v>
      </c>
      <c r="U386" s="252">
        <f t="shared" si="109"/>
        <v>349.99999999999994</v>
      </c>
      <c r="V386" s="248">
        <f t="shared" si="106"/>
        <v>200</v>
      </c>
      <c r="W386" s="249">
        <f t="shared" si="106"/>
        <v>550</v>
      </c>
      <c r="X386" s="250">
        <f>W386-V386</f>
        <v>350</v>
      </c>
      <c r="Y386" s="303">
        <v>0</v>
      </c>
      <c r="Z386" s="309">
        <v>0</v>
      </c>
      <c r="AA386" s="250">
        <f t="shared" si="110"/>
        <v>0</v>
      </c>
      <c r="AC386" s="244"/>
    </row>
    <row r="387" spans="1:29" s="188" customFormat="1" ht="12.2" hidden="1" customHeight="1" x14ac:dyDescent="0.2">
      <c r="C387" s="245" t="s">
        <v>879</v>
      </c>
      <c r="D387" s="316"/>
      <c r="E387" s="247"/>
      <c r="F387" s="355"/>
      <c r="G387" s="251">
        <f t="shared" si="111"/>
        <v>0</v>
      </c>
      <c r="H387" s="249">
        <f t="shared" si="112"/>
        <v>0</v>
      </c>
      <c r="I387" s="250">
        <f t="shared" si="102"/>
        <v>0</v>
      </c>
      <c r="J387" s="302">
        <v>0</v>
      </c>
      <c r="K387" s="302">
        <v>0</v>
      </c>
      <c r="L387" s="250">
        <f t="shared" si="107"/>
        <v>0</v>
      </c>
      <c r="M387" s="303">
        <v>0</v>
      </c>
      <c r="N387" s="302">
        <v>0</v>
      </c>
      <c r="O387" s="252">
        <f t="shared" si="108"/>
        <v>0</v>
      </c>
      <c r="P387" s="248">
        <f t="shared" si="113"/>
        <v>0</v>
      </c>
      <c r="Q387" s="249">
        <f>K387+N387</f>
        <v>0</v>
      </c>
      <c r="R387" s="250">
        <f>Q387-P387</f>
        <v>0</v>
      </c>
      <c r="S387" s="303">
        <v>0</v>
      </c>
      <c r="T387" s="309">
        <v>0</v>
      </c>
      <c r="U387" s="252">
        <f t="shared" si="109"/>
        <v>0</v>
      </c>
      <c r="V387" s="248">
        <f t="shared" si="106"/>
        <v>0</v>
      </c>
      <c r="W387" s="249">
        <f t="shared" si="106"/>
        <v>0</v>
      </c>
      <c r="X387" s="250">
        <f>W387-V387</f>
        <v>0</v>
      </c>
      <c r="Y387" s="303">
        <v>0</v>
      </c>
      <c r="Z387" s="309">
        <v>0</v>
      </c>
      <c r="AA387" s="250">
        <f t="shared" si="110"/>
        <v>0</v>
      </c>
      <c r="AC387" s="244"/>
    </row>
    <row r="388" spans="1:29" s="188" customFormat="1" ht="12.2" hidden="1" customHeight="1" x14ac:dyDescent="0.2">
      <c r="C388" s="245" t="s">
        <v>880</v>
      </c>
      <c r="D388" s="316"/>
      <c r="E388" s="247"/>
      <c r="F388" s="355"/>
      <c r="G388" s="251">
        <f t="shared" si="111"/>
        <v>0</v>
      </c>
      <c r="H388" s="249">
        <f t="shared" si="112"/>
        <v>0</v>
      </c>
      <c r="I388" s="250">
        <f t="shared" si="102"/>
        <v>0</v>
      </c>
      <c r="J388" s="302">
        <v>0</v>
      </c>
      <c r="K388" s="302"/>
      <c r="L388" s="250">
        <f t="shared" si="107"/>
        <v>0</v>
      </c>
      <c r="M388" s="303">
        <v>0</v>
      </c>
      <c r="N388" s="302"/>
      <c r="O388" s="252">
        <f t="shared" si="108"/>
        <v>0</v>
      </c>
      <c r="P388" s="248">
        <f t="shared" si="113"/>
        <v>0</v>
      </c>
      <c r="Q388" s="249">
        <f>K388+N388</f>
        <v>0</v>
      </c>
      <c r="R388" s="250">
        <f>Q388-P388</f>
        <v>0</v>
      </c>
      <c r="S388" s="303">
        <v>0</v>
      </c>
      <c r="T388" s="309"/>
      <c r="U388" s="252">
        <f t="shared" si="109"/>
        <v>0</v>
      </c>
      <c r="V388" s="248">
        <f t="shared" si="106"/>
        <v>0</v>
      </c>
      <c r="W388" s="249">
        <f t="shared" si="106"/>
        <v>0</v>
      </c>
      <c r="X388" s="250">
        <f>W388-V388</f>
        <v>0</v>
      </c>
      <c r="Y388" s="303">
        <v>0</v>
      </c>
      <c r="Z388" s="309"/>
      <c r="AA388" s="250">
        <f t="shared" si="110"/>
        <v>0</v>
      </c>
      <c r="AC388" s="244"/>
    </row>
    <row r="389" spans="1:29" s="188" customFormat="1" ht="12.2" hidden="1" customHeight="1" x14ac:dyDescent="0.2">
      <c r="C389" s="245" t="s">
        <v>881</v>
      </c>
      <c r="D389" s="316"/>
      <c r="E389" s="247"/>
      <c r="F389" s="355"/>
      <c r="G389" s="251">
        <f t="shared" si="111"/>
        <v>0</v>
      </c>
      <c r="H389" s="249">
        <f t="shared" si="112"/>
        <v>0</v>
      </c>
      <c r="I389" s="250">
        <f t="shared" si="102"/>
        <v>0</v>
      </c>
      <c r="J389" s="302">
        <v>0</v>
      </c>
      <c r="K389" s="302"/>
      <c r="L389" s="250">
        <f t="shared" si="107"/>
        <v>0</v>
      </c>
      <c r="M389" s="303">
        <v>0</v>
      </c>
      <c r="N389" s="302"/>
      <c r="O389" s="252">
        <f t="shared" si="108"/>
        <v>0</v>
      </c>
      <c r="P389" s="248">
        <f t="shared" si="113"/>
        <v>0</v>
      </c>
      <c r="Q389" s="249">
        <f>K389+N389</f>
        <v>0</v>
      </c>
      <c r="R389" s="250">
        <f>Q389-P389</f>
        <v>0</v>
      </c>
      <c r="S389" s="303">
        <v>0</v>
      </c>
      <c r="T389" s="309"/>
      <c r="U389" s="252">
        <f t="shared" si="109"/>
        <v>0</v>
      </c>
      <c r="V389" s="248">
        <f t="shared" si="106"/>
        <v>0</v>
      </c>
      <c r="W389" s="249">
        <f t="shared" si="106"/>
        <v>0</v>
      </c>
      <c r="X389" s="250">
        <f>W389-V389</f>
        <v>0</v>
      </c>
      <c r="Y389" s="303">
        <v>0</v>
      </c>
      <c r="Z389" s="309"/>
      <c r="AA389" s="250">
        <f t="shared" si="110"/>
        <v>0</v>
      </c>
      <c r="AC389" s="244"/>
    </row>
    <row r="390" spans="1:29" s="234" customFormat="1" ht="13.7" customHeight="1" x14ac:dyDescent="0.2">
      <c r="A390" s="188"/>
      <c r="B390" s="188"/>
      <c r="C390" s="235" t="s">
        <v>882</v>
      </c>
      <c r="D390" s="236" t="s">
        <v>883</v>
      </c>
      <c r="E390" s="237"/>
      <c r="F390" s="238">
        <f>F314+F326-F353</f>
        <v>21276.196274720045</v>
      </c>
      <c r="G390" s="241">
        <f t="shared" si="111"/>
        <v>77407.57340871045</v>
      </c>
      <c r="H390" s="239">
        <f t="shared" si="112"/>
        <v>91589.755929999927</v>
      </c>
      <c r="I390" s="240">
        <f t="shared" si="102"/>
        <v>14182.182521289476</v>
      </c>
      <c r="J390" s="239">
        <f>J314+J326-J353</f>
        <v>25906.288708195701</v>
      </c>
      <c r="K390" s="239">
        <f>K314+K326-K353</f>
        <v>25395.232670000019</v>
      </c>
      <c r="L390" s="240">
        <f t="shared" si="107"/>
        <v>-511.05603819568205</v>
      </c>
      <c r="M390" s="241">
        <f>M314+M326-M353</f>
        <v>12909.08232738152</v>
      </c>
      <c r="N390" s="239">
        <f>N314+N326-N353</f>
        <v>14262.346699999936</v>
      </c>
      <c r="O390" s="242">
        <f t="shared" si="108"/>
        <v>1353.264372618416</v>
      </c>
      <c r="P390" s="238">
        <f t="shared" si="105"/>
        <v>38815.37103557722</v>
      </c>
      <c r="Q390" s="239">
        <f t="shared" si="105"/>
        <v>39657.579369999956</v>
      </c>
      <c r="R390" s="240">
        <f t="shared" si="103"/>
        <v>842.20833442273579</v>
      </c>
      <c r="S390" s="241">
        <f>S314+S326-S353</f>
        <v>11401.517793372495</v>
      </c>
      <c r="T390" s="239">
        <f>T314+T326-T353</f>
        <v>15540.853999999976</v>
      </c>
      <c r="U390" s="242">
        <f t="shared" si="109"/>
        <v>4139.3362066274804</v>
      </c>
      <c r="V390" s="238">
        <f t="shared" si="106"/>
        <v>50216.888828949712</v>
      </c>
      <c r="W390" s="239">
        <f t="shared" si="106"/>
        <v>55198.433369999933</v>
      </c>
      <c r="X390" s="240">
        <f t="shared" si="104"/>
        <v>4981.5445410502216</v>
      </c>
      <c r="Y390" s="241">
        <f>Y314+Y326-Y353</f>
        <v>27190.684579760746</v>
      </c>
      <c r="Z390" s="239">
        <f>Z314+Z326-Z353</f>
        <v>36391.322559999993</v>
      </c>
      <c r="AA390" s="240">
        <f t="shared" si="110"/>
        <v>9200.6379802392476</v>
      </c>
      <c r="AC390" s="244"/>
    </row>
    <row r="391" spans="1:29" s="188" customFormat="1" ht="12.2" customHeight="1" x14ac:dyDescent="0.2">
      <c r="C391" s="245" t="s">
        <v>884</v>
      </c>
      <c r="D391" s="301" t="s">
        <v>885</v>
      </c>
      <c r="E391" s="247" t="s">
        <v>396</v>
      </c>
      <c r="F391" s="307">
        <f>F392+F393</f>
        <v>11477.776865999984</v>
      </c>
      <c r="G391" s="251">
        <f t="shared" si="111"/>
        <v>15481.514681742094</v>
      </c>
      <c r="H391" s="249">
        <f t="shared" si="112"/>
        <v>18908.950639999879</v>
      </c>
      <c r="I391" s="250">
        <f t="shared" si="102"/>
        <v>3427.4359582577854</v>
      </c>
      <c r="J391" s="352">
        <f>J392+J393</f>
        <v>5181.2577416391405</v>
      </c>
      <c r="K391" s="352">
        <f>K392+K393</f>
        <v>5100.0038899999599</v>
      </c>
      <c r="L391" s="250">
        <f t="shared" si="107"/>
        <v>-81.253851639180539</v>
      </c>
      <c r="M391" s="352">
        <f>M392+M393</f>
        <v>2581.8164654763041</v>
      </c>
      <c r="N391" s="352">
        <f>N392+N393</f>
        <v>2985.4029200001455</v>
      </c>
      <c r="O391" s="252">
        <f t="shared" si="108"/>
        <v>403.58645452384144</v>
      </c>
      <c r="P391" s="248">
        <f t="shared" si="105"/>
        <v>7763.0742071154446</v>
      </c>
      <c r="Q391" s="249">
        <f t="shared" si="105"/>
        <v>8085.4068100001059</v>
      </c>
      <c r="R391" s="250">
        <f t="shared" si="103"/>
        <v>322.33260288466136</v>
      </c>
      <c r="S391" s="352">
        <f>S392+S393</f>
        <v>2280.3035586744991</v>
      </c>
      <c r="T391" s="352">
        <f>T392+T393</f>
        <v>3307.5567599998863</v>
      </c>
      <c r="U391" s="252">
        <f t="shared" si="109"/>
        <v>1027.2532013253872</v>
      </c>
      <c r="V391" s="248">
        <f t="shared" si="106"/>
        <v>10043.377765789945</v>
      </c>
      <c r="W391" s="249">
        <f t="shared" si="106"/>
        <v>11392.963569999993</v>
      </c>
      <c r="X391" s="250">
        <f t="shared" si="104"/>
        <v>1349.5858042100481</v>
      </c>
      <c r="Y391" s="352">
        <f>Y392+Y393</f>
        <v>5438.1369159521491</v>
      </c>
      <c r="Z391" s="352">
        <f>Z392+Z393</f>
        <v>7515.9870699998855</v>
      </c>
      <c r="AA391" s="250">
        <f t="shared" si="110"/>
        <v>2077.8501540477364</v>
      </c>
      <c r="AC391" s="244"/>
    </row>
    <row r="392" spans="1:29" ht="12.2" customHeight="1" x14ac:dyDescent="0.2">
      <c r="C392" s="356" t="s">
        <v>886</v>
      </c>
      <c r="D392" s="280" t="s">
        <v>887</v>
      </c>
      <c r="E392" s="247"/>
      <c r="F392" s="276">
        <v>11477.776865999984</v>
      </c>
      <c r="G392" s="251">
        <f t="shared" si="111"/>
        <v>15481.514681742094</v>
      </c>
      <c r="H392" s="249">
        <f t="shared" si="112"/>
        <v>18030.085423999986</v>
      </c>
      <c r="I392" s="250">
        <f t="shared" si="102"/>
        <v>2548.5707422578926</v>
      </c>
      <c r="J392" s="302">
        <v>5181.2577416391405</v>
      </c>
      <c r="K392" s="302">
        <v>5100.7763239999977</v>
      </c>
      <c r="L392" s="250">
        <f t="shared" si="107"/>
        <v>-80.481417639142819</v>
      </c>
      <c r="M392" s="303">
        <v>2581.8164654763041</v>
      </c>
      <c r="N392" s="302">
        <v>2893.5017899999993</v>
      </c>
      <c r="O392" s="252">
        <f t="shared" si="108"/>
        <v>311.68532452369527</v>
      </c>
      <c r="P392" s="248">
        <f t="shared" si="105"/>
        <v>7763.0742071154446</v>
      </c>
      <c r="Q392" s="249">
        <f t="shared" si="105"/>
        <v>7994.278113999997</v>
      </c>
      <c r="R392" s="250">
        <f t="shared" si="103"/>
        <v>231.20390688455245</v>
      </c>
      <c r="S392" s="303">
        <v>2280.3035586744991</v>
      </c>
      <c r="T392" s="309">
        <v>1875.0016720000021</v>
      </c>
      <c r="U392" s="252">
        <f t="shared" si="109"/>
        <v>-405.30188667449693</v>
      </c>
      <c r="V392" s="248">
        <f t="shared" si="106"/>
        <v>10043.377765789945</v>
      </c>
      <c r="W392" s="249">
        <f t="shared" si="106"/>
        <v>9869.2797859999991</v>
      </c>
      <c r="X392" s="250">
        <f t="shared" si="104"/>
        <v>-174.09797978994538</v>
      </c>
      <c r="Y392" s="303">
        <v>5438.1369159521491</v>
      </c>
      <c r="Z392" s="302">
        <v>8160.805637999988</v>
      </c>
      <c r="AA392" s="250">
        <f t="shared" si="110"/>
        <v>2722.6687220478389</v>
      </c>
      <c r="AC392" s="244"/>
    </row>
    <row r="393" spans="1:29" ht="12.2" customHeight="1" x14ac:dyDescent="0.2">
      <c r="C393" s="356" t="s">
        <v>888</v>
      </c>
      <c r="D393" s="280" t="s">
        <v>889</v>
      </c>
      <c r="E393" s="247"/>
      <c r="F393" s="276"/>
      <c r="G393" s="251">
        <f t="shared" si="111"/>
        <v>0</v>
      </c>
      <c r="H393" s="249">
        <f t="shared" si="112"/>
        <v>878.8652159998901</v>
      </c>
      <c r="I393" s="250">
        <f t="shared" si="102"/>
        <v>878.8652159998901</v>
      </c>
      <c r="J393" s="302">
        <v>0</v>
      </c>
      <c r="K393" s="302">
        <v>-0.77243400003760954</v>
      </c>
      <c r="L393" s="250">
        <f t="shared" si="107"/>
        <v>-0.77243400003760954</v>
      </c>
      <c r="M393" s="303">
        <v>0</v>
      </c>
      <c r="N393" s="302">
        <v>91.901130000146097</v>
      </c>
      <c r="O393" s="252">
        <f t="shared" si="108"/>
        <v>91.901130000146097</v>
      </c>
      <c r="P393" s="248">
        <f t="shared" si="105"/>
        <v>0</v>
      </c>
      <c r="Q393" s="249">
        <f t="shared" si="105"/>
        <v>91.128696000108491</v>
      </c>
      <c r="R393" s="250">
        <f t="shared" si="103"/>
        <v>91.128696000108491</v>
      </c>
      <c r="S393" s="303">
        <v>0</v>
      </c>
      <c r="T393" s="309">
        <v>1432.5550879998841</v>
      </c>
      <c r="U393" s="252">
        <f t="shared" si="109"/>
        <v>1432.5550879998841</v>
      </c>
      <c r="V393" s="248">
        <f t="shared" si="106"/>
        <v>0</v>
      </c>
      <c r="W393" s="249">
        <f t="shared" si="106"/>
        <v>1523.6837839999926</v>
      </c>
      <c r="X393" s="250">
        <f t="shared" si="104"/>
        <v>1523.6837839999926</v>
      </c>
      <c r="Y393" s="303">
        <v>0</v>
      </c>
      <c r="Z393" s="302">
        <v>-644.81856800010246</v>
      </c>
      <c r="AA393" s="250">
        <f t="shared" si="110"/>
        <v>-644.81856800010246</v>
      </c>
      <c r="AC393" s="244"/>
    </row>
    <row r="394" spans="1:29" ht="12.2" hidden="1" customHeight="1" x14ac:dyDescent="0.2">
      <c r="C394" s="245" t="s">
        <v>890</v>
      </c>
      <c r="D394" s="301" t="s">
        <v>891</v>
      </c>
      <c r="E394" s="247"/>
      <c r="F394" s="276"/>
      <c r="G394" s="251">
        <f t="shared" si="111"/>
        <v>0</v>
      </c>
      <c r="H394" s="249">
        <f t="shared" si="112"/>
        <v>0</v>
      </c>
      <c r="I394" s="250">
        <f t="shared" si="102"/>
        <v>0</v>
      </c>
      <c r="J394" s="302">
        <v>0</v>
      </c>
      <c r="K394" s="302"/>
      <c r="L394" s="250">
        <f t="shared" si="107"/>
        <v>0</v>
      </c>
      <c r="M394" s="303">
        <v>0</v>
      </c>
      <c r="N394" s="302"/>
      <c r="O394" s="252">
        <f t="shared" si="108"/>
        <v>0</v>
      </c>
      <c r="P394" s="248">
        <f t="shared" si="105"/>
        <v>0</v>
      </c>
      <c r="Q394" s="249">
        <f t="shared" si="105"/>
        <v>0</v>
      </c>
      <c r="R394" s="250">
        <f t="shared" si="103"/>
        <v>0</v>
      </c>
      <c r="S394" s="303">
        <v>0</v>
      </c>
      <c r="T394" s="302"/>
      <c r="U394" s="252">
        <f t="shared" si="109"/>
        <v>0</v>
      </c>
      <c r="V394" s="248">
        <f t="shared" si="106"/>
        <v>0</v>
      </c>
      <c r="W394" s="249">
        <f t="shared" si="106"/>
        <v>0</v>
      </c>
      <c r="X394" s="250">
        <f t="shared" si="104"/>
        <v>0</v>
      </c>
      <c r="Y394" s="303">
        <v>0</v>
      </c>
      <c r="Z394" s="302"/>
      <c r="AA394" s="250">
        <f t="shared" si="110"/>
        <v>0</v>
      </c>
      <c r="AC394" s="244"/>
    </row>
    <row r="395" spans="1:29" s="234" customFormat="1" ht="12" thickBot="1" x14ac:dyDescent="0.25">
      <c r="A395" s="188"/>
      <c r="B395" s="188"/>
      <c r="C395" s="357" t="s">
        <v>892</v>
      </c>
      <c r="D395" s="358" t="s">
        <v>893</v>
      </c>
      <c r="E395" s="359"/>
      <c r="F395" s="360">
        <f>F390-F391-F394</f>
        <v>9798.4194087200613</v>
      </c>
      <c r="G395" s="362">
        <f>G390-G391-G394</f>
        <v>61926.05872696836</v>
      </c>
      <c r="H395" s="360">
        <f>H390-H391-H394</f>
        <v>72680.805290000048</v>
      </c>
      <c r="I395" s="361">
        <f t="shared" si="102"/>
        <v>10754.746563031687</v>
      </c>
      <c r="J395" s="360">
        <f>J390-J391-J394</f>
        <v>20725.030966556562</v>
      </c>
      <c r="K395" s="360">
        <f>K390-K391-K394</f>
        <v>20295.228780000059</v>
      </c>
      <c r="L395" s="361">
        <f t="shared" si="107"/>
        <v>-429.80218655650242</v>
      </c>
      <c r="M395" s="362">
        <f>M390-M391-M394</f>
        <v>10327.265861905216</v>
      </c>
      <c r="N395" s="360">
        <f>N390-N391-N394</f>
        <v>11276.94377999979</v>
      </c>
      <c r="O395" s="363">
        <f t="shared" si="108"/>
        <v>949.67791809457412</v>
      </c>
      <c r="P395" s="364">
        <f>P390-P391-P394</f>
        <v>31052.296828461775</v>
      </c>
      <c r="Q395" s="360">
        <f>Q390-Q391-Q394</f>
        <v>31572.17255999985</v>
      </c>
      <c r="R395" s="361">
        <f t="shared" si="103"/>
        <v>519.87573153807534</v>
      </c>
      <c r="S395" s="362">
        <f>S390-S391-S394</f>
        <v>9121.2142346979963</v>
      </c>
      <c r="T395" s="360">
        <f>T390-T391-T394</f>
        <v>12233.297240000089</v>
      </c>
      <c r="U395" s="363">
        <f t="shared" si="109"/>
        <v>3112.0830053020927</v>
      </c>
      <c r="V395" s="364">
        <f>V390-V391-V394</f>
        <v>40173.511063159764</v>
      </c>
      <c r="W395" s="360">
        <f>W390-W391-W394</f>
        <v>43805.469799999941</v>
      </c>
      <c r="X395" s="361">
        <f t="shared" si="104"/>
        <v>3631.9587368401772</v>
      </c>
      <c r="Y395" s="362">
        <f>Y390-Y391-Y394</f>
        <v>21752.547663808597</v>
      </c>
      <c r="Z395" s="360">
        <f>Z390-Z391-Z394</f>
        <v>28875.335490000107</v>
      </c>
      <c r="AA395" s="361">
        <f t="shared" si="110"/>
        <v>7122.7878261915102</v>
      </c>
      <c r="AC395" s="244"/>
    </row>
    <row r="396" spans="1:29" ht="12.2" customHeight="1" x14ac:dyDescent="0.2">
      <c r="C396" s="365"/>
      <c r="D396" s="365"/>
      <c r="E396" s="366"/>
      <c r="F396" s="369"/>
      <c r="G396" s="368"/>
      <c r="H396" s="368">
        <f>H391/H390</f>
        <v>0.20645268073922571</v>
      </c>
      <c r="I396" s="367"/>
      <c r="J396" s="367"/>
      <c r="K396" s="368">
        <f>K391/K390</f>
        <v>0.20082524764676457</v>
      </c>
      <c r="L396" s="367"/>
      <c r="M396" s="370"/>
      <c r="N396" s="368">
        <f>N391/N390</f>
        <v>0.2093205965887899</v>
      </c>
      <c r="O396" s="367"/>
      <c r="P396" s="367"/>
      <c r="Q396" s="368">
        <f>Q391/Q390</f>
        <v>0.20388049241645168</v>
      </c>
      <c r="R396" s="367"/>
      <c r="S396" s="367"/>
      <c r="T396" s="368">
        <f>T391/T390</f>
        <v>0.21282979429572477</v>
      </c>
      <c r="U396" s="367"/>
      <c r="V396" s="367"/>
      <c r="W396" s="368">
        <f>W391/W390</f>
        <v>0.20640012540993619</v>
      </c>
      <c r="X396" s="367"/>
      <c r="Y396" s="367"/>
      <c r="Z396" s="368">
        <f>Z391/Z390</f>
        <v>0.20653239677145405</v>
      </c>
      <c r="AA396" s="367"/>
      <c r="AC396" s="244"/>
    </row>
    <row r="397" spans="1:29" hidden="1" x14ac:dyDescent="0.2"/>
    <row r="398" spans="1:29" hidden="1" x14ac:dyDescent="0.2"/>
    <row r="399" spans="1:29" hidden="1" x14ac:dyDescent="0.2"/>
    <row r="400" spans="1:29" s="371" customFormat="1" ht="16.5" customHeight="1" thickBot="1" x14ac:dyDescent="0.25">
      <c r="A400" s="188"/>
      <c r="B400" s="188"/>
      <c r="D400" s="372" t="s">
        <v>894</v>
      </c>
      <c r="F400" s="373" t="b">
        <v>1</v>
      </c>
      <c r="G400" s="373" t="b">
        <v>1</v>
      </c>
      <c r="H400" s="374">
        <v>0</v>
      </c>
      <c r="I400" s="192"/>
      <c r="J400" s="373" t="b">
        <v>1</v>
      </c>
      <c r="K400" s="373" t="b">
        <v>1</v>
      </c>
      <c r="L400" s="192"/>
      <c r="M400" s="373" t="b">
        <v>1</v>
      </c>
      <c r="N400" s="373" t="b">
        <v>1</v>
      </c>
      <c r="O400" s="192"/>
      <c r="P400" s="373" t="b">
        <v>1</v>
      </c>
      <c r="Q400" s="373" t="b">
        <v>1</v>
      </c>
      <c r="R400" s="192"/>
      <c r="S400" s="373" t="b">
        <v>1</v>
      </c>
      <c r="T400" s="373" t="b">
        <v>1</v>
      </c>
      <c r="U400" s="375"/>
      <c r="V400" s="373" t="b">
        <v>1</v>
      </c>
      <c r="W400" s="373" t="b">
        <v>1</v>
      </c>
      <c r="X400" s="376"/>
      <c r="Y400" s="373" t="b">
        <v>1</v>
      </c>
      <c r="Z400" s="373" t="b">
        <v>1</v>
      </c>
      <c r="AA400" s="194"/>
      <c r="AC400" s="377"/>
    </row>
    <row r="401" spans="1:29" s="234" customFormat="1" ht="13.7" customHeight="1" x14ac:dyDescent="0.2">
      <c r="A401" s="188"/>
      <c r="B401" s="188"/>
      <c r="C401" s="378" t="s">
        <v>895</v>
      </c>
      <c r="D401" s="379" t="s">
        <v>896</v>
      </c>
      <c r="E401" s="380"/>
      <c r="F401" s="381">
        <f>SUM(F402:F407)</f>
        <v>145490.23855297006</v>
      </c>
      <c r="G401" s="382">
        <f>SUM(G402:G407)</f>
        <v>145789.99999999988</v>
      </c>
      <c r="H401" s="382">
        <f>H402+H403+H404+H405+H406+H407</f>
        <v>138829.51588999992</v>
      </c>
      <c r="I401" s="383">
        <f>H401-G401</f>
        <v>-6960.4841099999612</v>
      </c>
      <c r="J401" s="384">
        <v>0</v>
      </c>
      <c r="K401" s="382">
        <f>SUM(K402:K407)</f>
        <v>39412.062590000023</v>
      </c>
      <c r="L401" s="383">
        <v>0</v>
      </c>
      <c r="M401" s="384">
        <v>0</v>
      </c>
      <c r="N401" s="382">
        <f>SUM(N402:N407)</f>
        <v>28673.327149999925</v>
      </c>
      <c r="O401" s="385">
        <v>0</v>
      </c>
      <c r="P401" s="381">
        <v>0</v>
      </c>
      <c r="Q401" s="382">
        <f>K401+N401</f>
        <v>68085.389739999955</v>
      </c>
      <c r="R401" s="383">
        <v>0</v>
      </c>
      <c r="S401" s="384">
        <v>0</v>
      </c>
      <c r="T401" s="382">
        <f>SUM(T402:T407)</f>
        <v>28255.46449999998</v>
      </c>
      <c r="U401" s="385">
        <v>0</v>
      </c>
      <c r="V401" s="381">
        <v>0</v>
      </c>
      <c r="W401" s="382">
        <f>Q401+T401</f>
        <v>96340.854239999928</v>
      </c>
      <c r="X401" s="383">
        <v>0</v>
      </c>
      <c r="Y401" s="384">
        <v>0</v>
      </c>
      <c r="Z401" s="382">
        <f>SUM(Z402:Z407)</f>
        <v>42488.661649999995</v>
      </c>
      <c r="AA401" s="383">
        <v>0</v>
      </c>
      <c r="AC401" s="244"/>
    </row>
    <row r="402" spans="1:29" s="188" customFormat="1" ht="12.2" customHeight="1" x14ac:dyDescent="0.2">
      <c r="C402" s="343" t="s">
        <v>897</v>
      </c>
      <c r="D402" s="301" t="s">
        <v>898</v>
      </c>
      <c r="E402" s="324" t="s">
        <v>388</v>
      </c>
      <c r="F402" s="386">
        <v>117517.89935584225</v>
      </c>
      <c r="G402" s="387">
        <v>86333.555598666513</v>
      </c>
      <c r="H402" s="249">
        <f t="shared" ref="H402:H407" si="114">K402+N402+T402+Z402</f>
        <v>79665.917830000006</v>
      </c>
      <c r="I402" s="250">
        <f>H402-G402</f>
        <v>-6667.6377686665073</v>
      </c>
      <c r="J402" s="251">
        <v>0</v>
      </c>
      <c r="K402" s="387">
        <v>19630.118549999999</v>
      </c>
      <c r="L402" s="250">
        <v>0</v>
      </c>
      <c r="M402" s="251">
        <v>0</v>
      </c>
      <c r="N402" s="387">
        <v>19826.198680000001</v>
      </c>
      <c r="O402" s="252">
        <v>0</v>
      </c>
      <c r="P402" s="248">
        <v>0</v>
      </c>
      <c r="Q402" s="249">
        <f t="shared" ref="Q402:Q440" si="115">K402+N402</f>
        <v>39456.317230000001</v>
      </c>
      <c r="R402" s="250">
        <v>0</v>
      </c>
      <c r="S402" s="251">
        <v>0</v>
      </c>
      <c r="T402" s="387">
        <v>18638.069130000003</v>
      </c>
      <c r="U402" s="252">
        <v>0</v>
      </c>
      <c r="V402" s="248">
        <v>0</v>
      </c>
      <c r="W402" s="249">
        <f t="shared" ref="W402:W440" si="116">Q402+T402</f>
        <v>58094.386360000004</v>
      </c>
      <c r="X402" s="250">
        <v>0</v>
      </c>
      <c r="Y402" s="251">
        <v>0</v>
      </c>
      <c r="Z402" s="387">
        <v>21571.531470000002</v>
      </c>
      <c r="AA402" s="250">
        <v>0</v>
      </c>
      <c r="AC402" s="254"/>
    </row>
    <row r="403" spans="1:29" s="188" customFormat="1" ht="12.2" customHeight="1" x14ac:dyDescent="0.2">
      <c r="C403" s="343" t="s">
        <v>899</v>
      </c>
      <c r="D403" s="301" t="s">
        <v>900</v>
      </c>
      <c r="E403" s="324" t="s">
        <v>396</v>
      </c>
      <c r="F403" s="386">
        <v>31759.919788407638</v>
      </c>
      <c r="G403" s="387">
        <v>22603.070649742091</v>
      </c>
      <c r="H403" s="249">
        <f t="shared" si="114"/>
        <v>26683.173163999989</v>
      </c>
      <c r="I403" s="250">
        <f t="shared" ref="I403:I440" si="117">H403-G403</f>
        <v>4080.1025142578983</v>
      </c>
      <c r="J403" s="251">
        <v>0</v>
      </c>
      <c r="K403" s="387">
        <v>7222.4484179999972</v>
      </c>
      <c r="L403" s="250">
        <v>0</v>
      </c>
      <c r="M403" s="251">
        <v>0</v>
      </c>
      <c r="N403" s="387">
        <v>5028.1494519999997</v>
      </c>
      <c r="O403" s="252">
        <v>0</v>
      </c>
      <c r="P403" s="248">
        <v>0</v>
      </c>
      <c r="Q403" s="249">
        <f t="shared" si="115"/>
        <v>12250.597869999998</v>
      </c>
      <c r="R403" s="250">
        <v>0</v>
      </c>
      <c r="S403" s="251">
        <v>0</v>
      </c>
      <c r="T403" s="387">
        <v>4179.8164200000028</v>
      </c>
      <c r="U403" s="252">
        <v>0</v>
      </c>
      <c r="V403" s="248">
        <v>0</v>
      </c>
      <c r="W403" s="249">
        <f t="shared" si="116"/>
        <v>16430.414290000001</v>
      </c>
      <c r="X403" s="250">
        <v>0</v>
      </c>
      <c r="Y403" s="251">
        <v>0</v>
      </c>
      <c r="Z403" s="387">
        <v>10252.758873999988</v>
      </c>
      <c r="AA403" s="250">
        <v>0</v>
      </c>
      <c r="AC403" s="254"/>
    </row>
    <row r="404" spans="1:29" s="188" customFormat="1" ht="12.2" customHeight="1" x14ac:dyDescent="0.2">
      <c r="C404" s="343" t="s">
        <v>901</v>
      </c>
      <c r="D404" s="301" t="s">
        <v>902</v>
      </c>
      <c r="E404" s="247"/>
      <c r="F404" s="386">
        <v>0</v>
      </c>
      <c r="G404" s="387">
        <v>0</v>
      </c>
      <c r="H404" s="249">
        <f t="shared" si="114"/>
        <v>0</v>
      </c>
      <c r="I404" s="250">
        <f t="shared" si="117"/>
        <v>0</v>
      </c>
      <c r="J404" s="251">
        <v>0</v>
      </c>
      <c r="K404" s="387">
        <v>0</v>
      </c>
      <c r="L404" s="250">
        <v>0</v>
      </c>
      <c r="M404" s="251">
        <v>0</v>
      </c>
      <c r="N404" s="387">
        <v>0</v>
      </c>
      <c r="O404" s="252">
        <v>0</v>
      </c>
      <c r="P404" s="248">
        <v>0</v>
      </c>
      <c r="Q404" s="249">
        <f t="shared" si="115"/>
        <v>0</v>
      </c>
      <c r="R404" s="250">
        <v>0</v>
      </c>
      <c r="S404" s="251">
        <v>0</v>
      </c>
      <c r="T404" s="387">
        <v>0</v>
      </c>
      <c r="U404" s="252">
        <v>0</v>
      </c>
      <c r="V404" s="248">
        <v>0</v>
      </c>
      <c r="W404" s="249">
        <f t="shared" si="116"/>
        <v>0</v>
      </c>
      <c r="X404" s="250">
        <v>0</v>
      </c>
      <c r="Y404" s="251">
        <v>0</v>
      </c>
      <c r="Z404" s="387">
        <v>0</v>
      </c>
      <c r="AA404" s="250">
        <v>0</v>
      </c>
      <c r="AC404" s="254"/>
    </row>
    <row r="405" spans="1:29" s="188" customFormat="1" ht="12.2" customHeight="1" x14ac:dyDescent="0.2">
      <c r="C405" s="343" t="s">
        <v>903</v>
      </c>
      <c r="D405" s="301" t="s">
        <v>904</v>
      </c>
      <c r="E405" s="247"/>
      <c r="F405" s="386">
        <v>1382.5625973747919</v>
      </c>
      <c r="G405" s="387">
        <v>36853.37375159128</v>
      </c>
      <c r="H405" s="249">
        <f t="shared" si="114"/>
        <v>32480.424895999928</v>
      </c>
      <c r="I405" s="250">
        <f t="shared" si="117"/>
        <v>-4372.9488555913522</v>
      </c>
      <c r="J405" s="251">
        <v>0</v>
      </c>
      <c r="K405" s="387">
        <v>12559.495622000028</v>
      </c>
      <c r="L405" s="250">
        <v>0</v>
      </c>
      <c r="M405" s="251">
        <v>0</v>
      </c>
      <c r="N405" s="387">
        <v>3818.9790179999236</v>
      </c>
      <c r="O405" s="252">
        <v>0</v>
      </c>
      <c r="P405" s="248">
        <v>0</v>
      </c>
      <c r="Q405" s="249">
        <f>K405+N405</f>
        <v>16378.474639999951</v>
      </c>
      <c r="R405" s="250">
        <v>0</v>
      </c>
      <c r="S405" s="251">
        <v>0</v>
      </c>
      <c r="T405" s="387">
        <v>5437.5789499999737</v>
      </c>
      <c r="U405" s="252">
        <v>0</v>
      </c>
      <c r="V405" s="248">
        <v>0</v>
      </c>
      <c r="W405" s="249">
        <f t="shared" si="116"/>
        <v>21816.053589999923</v>
      </c>
      <c r="X405" s="250">
        <v>0</v>
      </c>
      <c r="Y405" s="251">
        <v>0</v>
      </c>
      <c r="Z405" s="387">
        <v>10664.371306000005</v>
      </c>
      <c r="AA405" s="250">
        <v>0</v>
      </c>
      <c r="AC405" s="254"/>
    </row>
    <row r="406" spans="1:29" s="188" customFormat="1" ht="12.2" customHeight="1" x14ac:dyDescent="0.2">
      <c r="C406" s="343" t="s">
        <v>905</v>
      </c>
      <c r="D406" s="301" t="s">
        <v>906</v>
      </c>
      <c r="E406" s="247"/>
      <c r="F406" s="386">
        <v>-5170.143188654627</v>
      </c>
      <c r="G406" s="387">
        <v>0</v>
      </c>
      <c r="H406" s="249">
        <f t="shared" si="114"/>
        <v>0</v>
      </c>
      <c r="I406" s="250">
        <f t="shared" si="117"/>
        <v>0</v>
      </c>
      <c r="J406" s="251">
        <v>0</v>
      </c>
      <c r="K406" s="387">
        <v>0</v>
      </c>
      <c r="L406" s="250">
        <v>0</v>
      </c>
      <c r="M406" s="251">
        <v>0</v>
      </c>
      <c r="N406" s="387">
        <v>0</v>
      </c>
      <c r="O406" s="252">
        <v>0</v>
      </c>
      <c r="P406" s="248">
        <v>0</v>
      </c>
      <c r="Q406" s="249">
        <f t="shared" si="115"/>
        <v>0</v>
      </c>
      <c r="R406" s="250">
        <v>0</v>
      </c>
      <c r="S406" s="251">
        <v>0</v>
      </c>
      <c r="T406" s="387">
        <v>0</v>
      </c>
      <c r="U406" s="252">
        <v>0</v>
      </c>
      <c r="V406" s="248">
        <v>0</v>
      </c>
      <c r="W406" s="249">
        <f t="shared" si="116"/>
        <v>0</v>
      </c>
      <c r="X406" s="250">
        <v>0</v>
      </c>
      <c r="Y406" s="251">
        <v>0</v>
      </c>
      <c r="Z406" s="387">
        <v>0</v>
      </c>
      <c r="AA406" s="250">
        <v>0</v>
      </c>
      <c r="AC406" s="254"/>
    </row>
    <row r="407" spans="1:29" s="188" customFormat="1" ht="12.2" customHeight="1" x14ac:dyDescent="0.2">
      <c r="C407" s="343" t="s">
        <v>907</v>
      </c>
      <c r="D407" s="301" t="s">
        <v>908</v>
      </c>
      <c r="E407" s="247"/>
      <c r="F407" s="386">
        <v>0</v>
      </c>
      <c r="G407" s="387">
        <v>0</v>
      </c>
      <c r="H407" s="249">
        <f t="shared" si="114"/>
        <v>0</v>
      </c>
      <c r="I407" s="250">
        <f t="shared" si="117"/>
        <v>0</v>
      </c>
      <c r="J407" s="251">
        <v>0</v>
      </c>
      <c r="K407" s="387">
        <v>0</v>
      </c>
      <c r="L407" s="250">
        <v>0</v>
      </c>
      <c r="M407" s="251">
        <v>0</v>
      </c>
      <c r="N407" s="387">
        <v>0</v>
      </c>
      <c r="O407" s="252">
        <v>0</v>
      </c>
      <c r="P407" s="248">
        <v>0</v>
      </c>
      <c r="Q407" s="249">
        <f t="shared" si="115"/>
        <v>0</v>
      </c>
      <c r="R407" s="250">
        <v>0</v>
      </c>
      <c r="S407" s="251">
        <v>0</v>
      </c>
      <c r="T407" s="387">
        <v>0</v>
      </c>
      <c r="U407" s="252">
        <v>0</v>
      </c>
      <c r="V407" s="248">
        <v>0</v>
      </c>
      <c r="W407" s="249">
        <f t="shared" si="116"/>
        <v>0</v>
      </c>
      <c r="X407" s="250">
        <v>0</v>
      </c>
      <c r="Y407" s="251">
        <v>0</v>
      </c>
      <c r="Z407" s="387">
        <v>0</v>
      </c>
      <c r="AA407" s="250">
        <v>0</v>
      </c>
      <c r="AC407" s="254"/>
    </row>
    <row r="408" spans="1:29" s="234" customFormat="1" ht="12.2" customHeight="1" x14ac:dyDescent="0.2">
      <c r="A408" s="188"/>
      <c r="B408" s="188"/>
      <c r="C408" s="388"/>
      <c r="D408" s="389" t="s">
        <v>909</v>
      </c>
      <c r="E408" s="268"/>
      <c r="F408" s="390"/>
      <c r="G408" s="391"/>
      <c r="H408" s="391"/>
      <c r="I408" s="392"/>
      <c r="J408" s="393"/>
      <c r="K408" s="391"/>
      <c r="L408" s="392"/>
      <c r="M408" s="393"/>
      <c r="N408" s="391"/>
      <c r="O408" s="394"/>
      <c r="P408" s="390"/>
      <c r="Q408" s="391"/>
      <c r="R408" s="392"/>
      <c r="S408" s="393"/>
      <c r="T408" s="391"/>
      <c r="U408" s="394"/>
      <c r="V408" s="390"/>
      <c r="W408" s="391"/>
      <c r="X408" s="392"/>
      <c r="Y408" s="393"/>
      <c r="Z408" s="391"/>
      <c r="AA408" s="392"/>
      <c r="AC408" s="244"/>
    </row>
    <row r="409" spans="1:29" s="188" customFormat="1" ht="12.2" hidden="1" customHeight="1" x14ac:dyDescent="0.2">
      <c r="C409" s="343" t="s">
        <v>910</v>
      </c>
      <c r="D409" s="301" t="s">
        <v>911</v>
      </c>
      <c r="E409" s="247"/>
      <c r="F409" s="248">
        <f>SUM(F410:F415)</f>
        <v>0</v>
      </c>
      <c r="G409" s="249">
        <f>SUM(G410:G415)</f>
        <v>0</v>
      </c>
      <c r="H409" s="249">
        <f t="shared" ref="H409:H415" si="118">K409+N409+T409+Z409</f>
        <v>0</v>
      </c>
      <c r="I409" s="250">
        <f t="shared" si="117"/>
        <v>0</v>
      </c>
      <c r="J409" s="251">
        <v>0</v>
      </c>
      <c r="K409" s="249">
        <f>SUM(K410:K415)</f>
        <v>0</v>
      </c>
      <c r="L409" s="250">
        <v>0</v>
      </c>
      <c r="M409" s="251">
        <v>0</v>
      </c>
      <c r="N409" s="249">
        <f>SUM(N410:N415)</f>
        <v>0</v>
      </c>
      <c r="O409" s="252">
        <v>0</v>
      </c>
      <c r="P409" s="248">
        <v>0</v>
      </c>
      <c r="Q409" s="249">
        <f t="shared" si="115"/>
        <v>0</v>
      </c>
      <c r="R409" s="250">
        <v>0</v>
      </c>
      <c r="S409" s="251">
        <v>0</v>
      </c>
      <c r="T409" s="249">
        <f>SUM(T410:T415)</f>
        <v>0</v>
      </c>
      <c r="U409" s="252">
        <v>0</v>
      </c>
      <c r="V409" s="248">
        <v>0</v>
      </c>
      <c r="W409" s="249">
        <f t="shared" si="116"/>
        <v>0</v>
      </c>
      <c r="X409" s="250">
        <v>0</v>
      </c>
      <c r="Y409" s="251">
        <v>0</v>
      </c>
      <c r="Z409" s="249">
        <f>SUM(Z410:Z415)</f>
        <v>0</v>
      </c>
      <c r="AA409" s="250">
        <v>0</v>
      </c>
      <c r="AC409" s="254"/>
    </row>
    <row r="410" spans="1:29" s="188" customFormat="1" ht="12.2" hidden="1" customHeight="1" x14ac:dyDescent="0.2">
      <c r="C410" s="343" t="s">
        <v>912</v>
      </c>
      <c r="D410" s="275" t="s">
        <v>465</v>
      </c>
      <c r="E410" s="247"/>
      <c r="F410" s="386"/>
      <c r="G410" s="387"/>
      <c r="H410" s="249">
        <f t="shared" si="118"/>
        <v>0</v>
      </c>
      <c r="I410" s="250">
        <f t="shared" si="117"/>
        <v>0</v>
      </c>
      <c r="J410" s="251">
        <v>0</v>
      </c>
      <c r="K410" s="387"/>
      <c r="L410" s="250">
        <v>0</v>
      </c>
      <c r="M410" s="251">
        <v>0</v>
      </c>
      <c r="N410" s="387"/>
      <c r="O410" s="252">
        <v>0</v>
      </c>
      <c r="P410" s="248">
        <v>0</v>
      </c>
      <c r="Q410" s="249">
        <f t="shared" si="115"/>
        <v>0</v>
      </c>
      <c r="R410" s="250">
        <v>0</v>
      </c>
      <c r="S410" s="251">
        <v>0</v>
      </c>
      <c r="T410" s="387"/>
      <c r="U410" s="252">
        <v>0</v>
      </c>
      <c r="V410" s="248">
        <v>0</v>
      </c>
      <c r="W410" s="249">
        <f t="shared" si="116"/>
        <v>0</v>
      </c>
      <c r="X410" s="250">
        <v>0</v>
      </c>
      <c r="Y410" s="251">
        <v>0</v>
      </c>
      <c r="Z410" s="387"/>
      <c r="AA410" s="250">
        <v>0</v>
      </c>
      <c r="AC410" s="254"/>
    </row>
    <row r="411" spans="1:29" s="188" customFormat="1" ht="12.2" hidden="1" customHeight="1" x14ac:dyDescent="0.2">
      <c r="C411" s="343" t="s">
        <v>913</v>
      </c>
      <c r="D411" s="275" t="s">
        <v>914</v>
      </c>
      <c r="E411" s="247"/>
      <c r="F411" s="386"/>
      <c r="G411" s="387"/>
      <c r="H411" s="249">
        <f t="shared" si="118"/>
        <v>0</v>
      </c>
      <c r="I411" s="250">
        <f t="shared" si="117"/>
        <v>0</v>
      </c>
      <c r="J411" s="251">
        <v>0</v>
      </c>
      <c r="K411" s="387"/>
      <c r="L411" s="250">
        <v>0</v>
      </c>
      <c r="M411" s="251">
        <v>0</v>
      </c>
      <c r="N411" s="387"/>
      <c r="O411" s="252">
        <v>0</v>
      </c>
      <c r="P411" s="248">
        <v>0</v>
      </c>
      <c r="Q411" s="249">
        <f t="shared" si="115"/>
        <v>0</v>
      </c>
      <c r="R411" s="250">
        <v>0</v>
      </c>
      <c r="S411" s="251">
        <v>0</v>
      </c>
      <c r="T411" s="387"/>
      <c r="U411" s="252">
        <v>0</v>
      </c>
      <c r="V411" s="248">
        <v>0</v>
      </c>
      <c r="W411" s="249">
        <f t="shared" si="116"/>
        <v>0</v>
      </c>
      <c r="X411" s="250">
        <v>0</v>
      </c>
      <c r="Y411" s="251">
        <v>0</v>
      </c>
      <c r="Z411" s="387"/>
      <c r="AA411" s="250">
        <v>0</v>
      </c>
      <c r="AC411" s="254"/>
    </row>
    <row r="412" spans="1:29" s="188" customFormat="1" ht="12.2" hidden="1" customHeight="1" x14ac:dyDescent="0.2">
      <c r="C412" s="343" t="s">
        <v>915</v>
      </c>
      <c r="D412" s="275" t="s">
        <v>916</v>
      </c>
      <c r="E412" s="247"/>
      <c r="F412" s="386"/>
      <c r="G412" s="387"/>
      <c r="H412" s="249">
        <f t="shared" si="118"/>
        <v>0</v>
      </c>
      <c r="I412" s="250">
        <f t="shared" si="117"/>
        <v>0</v>
      </c>
      <c r="J412" s="251">
        <v>0</v>
      </c>
      <c r="K412" s="387"/>
      <c r="L412" s="250">
        <v>0</v>
      </c>
      <c r="M412" s="251">
        <v>0</v>
      </c>
      <c r="N412" s="387"/>
      <c r="O412" s="252">
        <v>0</v>
      </c>
      <c r="P412" s="248">
        <v>0</v>
      </c>
      <c r="Q412" s="249">
        <f t="shared" si="115"/>
        <v>0</v>
      </c>
      <c r="R412" s="250">
        <v>0</v>
      </c>
      <c r="S412" s="251">
        <v>0</v>
      </c>
      <c r="T412" s="387"/>
      <c r="U412" s="252">
        <v>0</v>
      </c>
      <c r="V412" s="248">
        <v>0</v>
      </c>
      <c r="W412" s="249">
        <f t="shared" si="116"/>
        <v>0</v>
      </c>
      <c r="X412" s="250">
        <v>0</v>
      </c>
      <c r="Y412" s="251">
        <v>0</v>
      </c>
      <c r="Z412" s="387"/>
      <c r="AA412" s="250">
        <v>0</v>
      </c>
      <c r="AC412" s="254"/>
    </row>
    <row r="413" spans="1:29" s="188" customFormat="1" ht="12.2" hidden="1" customHeight="1" x14ac:dyDescent="0.2">
      <c r="C413" s="343" t="s">
        <v>917</v>
      </c>
      <c r="D413" s="275" t="s">
        <v>918</v>
      </c>
      <c r="E413" s="247"/>
      <c r="F413" s="386"/>
      <c r="G413" s="387"/>
      <c r="H413" s="249">
        <f t="shared" si="118"/>
        <v>0</v>
      </c>
      <c r="I413" s="250">
        <f t="shared" si="117"/>
        <v>0</v>
      </c>
      <c r="J413" s="251">
        <v>0</v>
      </c>
      <c r="K413" s="387"/>
      <c r="L413" s="250">
        <v>0</v>
      </c>
      <c r="M413" s="251">
        <v>0</v>
      </c>
      <c r="N413" s="387"/>
      <c r="O413" s="252">
        <v>0</v>
      </c>
      <c r="P413" s="248">
        <v>0</v>
      </c>
      <c r="Q413" s="249">
        <f t="shared" si="115"/>
        <v>0</v>
      </c>
      <c r="R413" s="250">
        <v>0</v>
      </c>
      <c r="S413" s="251">
        <v>0</v>
      </c>
      <c r="T413" s="387"/>
      <c r="U413" s="252">
        <v>0</v>
      </c>
      <c r="V413" s="248">
        <v>0</v>
      </c>
      <c r="W413" s="249">
        <f t="shared" si="116"/>
        <v>0</v>
      </c>
      <c r="X413" s="250">
        <v>0</v>
      </c>
      <c r="Y413" s="251">
        <v>0</v>
      </c>
      <c r="Z413" s="387"/>
      <c r="AA413" s="250">
        <v>0</v>
      </c>
      <c r="AC413" s="254"/>
    </row>
    <row r="414" spans="1:29" s="188" customFormat="1" ht="12.2" hidden="1" customHeight="1" x14ac:dyDescent="0.2">
      <c r="C414" s="343" t="s">
        <v>919</v>
      </c>
      <c r="D414" s="275" t="s">
        <v>920</v>
      </c>
      <c r="E414" s="247"/>
      <c r="F414" s="386"/>
      <c r="G414" s="387"/>
      <c r="H414" s="249">
        <f t="shared" si="118"/>
        <v>0</v>
      </c>
      <c r="I414" s="250">
        <f t="shared" si="117"/>
        <v>0</v>
      </c>
      <c r="J414" s="251">
        <v>0</v>
      </c>
      <c r="K414" s="387"/>
      <c r="L414" s="250">
        <v>0</v>
      </c>
      <c r="M414" s="251">
        <v>0</v>
      </c>
      <c r="N414" s="387"/>
      <c r="O414" s="252">
        <v>0</v>
      </c>
      <c r="P414" s="248">
        <v>0</v>
      </c>
      <c r="Q414" s="249">
        <f t="shared" si="115"/>
        <v>0</v>
      </c>
      <c r="R414" s="250">
        <v>0</v>
      </c>
      <c r="S414" s="251">
        <v>0</v>
      </c>
      <c r="T414" s="387"/>
      <c r="U414" s="252">
        <v>0</v>
      </c>
      <c r="V414" s="248">
        <v>0</v>
      </c>
      <c r="W414" s="249">
        <f t="shared" si="116"/>
        <v>0</v>
      </c>
      <c r="X414" s="250">
        <v>0</v>
      </c>
      <c r="Y414" s="251">
        <v>0</v>
      </c>
      <c r="Z414" s="387"/>
      <c r="AA414" s="250">
        <v>0</v>
      </c>
      <c r="AC414" s="254"/>
    </row>
    <row r="415" spans="1:29" s="188" customFormat="1" ht="12.2" hidden="1" customHeight="1" x14ac:dyDescent="0.2">
      <c r="C415" s="343" t="s">
        <v>921</v>
      </c>
      <c r="D415" s="275" t="s">
        <v>922</v>
      </c>
      <c r="E415" s="247"/>
      <c r="F415" s="386"/>
      <c r="G415" s="387"/>
      <c r="H415" s="249">
        <f t="shared" si="118"/>
        <v>0</v>
      </c>
      <c r="I415" s="250">
        <f t="shared" si="117"/>
        <v>0</v>
      </c>
      <c r="J415" s="251">
        <v>0</v>
      </c>
      <c r="K415" s="387"/>
      <c r="L415" s="250">
        <v>0</v>
      </c>
      <c r="M415" s="251">
        <v>0</v>
      </c>
      <c r="N415" s="387"/>
      <c r="O415" s="252">
        <v>0</v>
      </c>
      <c r="P415" s="248">
        <v>0</v>
      </c>
      <c r="Q415" s="249">
        <f t="shared" si="115"/>
        <v>0</v>
      </c>
      <c r="R415" s="250">
        <v>0</v>
      </c>
      <c r="S415" s="251">
        <v>0</v>
      </c>
      <c r="T415" s="387"/>
      <c r="U415" s="252">
        <v>0</v>
      </c>
      <c r="V415" s="248">
        <v>0</v>
      </c>
      <c r="W415" s="249">
        <f t="shared" si="116"/>
        <v>0</v>
      </c>
      <c r="X415" s="250">
        <v>0</v>
      </c>
      <c r="Y415" s="251">
        <v>0</v>
      </c>
      <c r="Z415" s="387"/>
      <c r="AA415" s="250">
        <v>0</v>
      </c>
      <c r="AC415" s="254"/>
    </row>
    <row r="416" spans="1:29" s="234" customFormat="1" ht="12.2" customHeight="1" thickBot="1" x14ac:dyDescent="0.25">
      <c r="A416" s="188"/>
      <c r="B416" s="188"/>
      <c r="C416" s="395"/>
      <c r="D416" s="396" t="s">
        <v>923</v>
      </c>
      <c r="E416" s="397"/>
      <c r="F416" s="398">
        <f>F404+F405+F406+F407-F409</f>
        <v>-3787.5805912798351</v>
      </c>
      <c r="G416" s="399">
        <f>G404+G405+G406+G407-G409</f>
        <v>36853.37375159128</v>
      </c>
      <c r="H416" s="399">
        <f>H404+H405+H406+H407-H409</f>
        <v>32480.424895999928</v>
      </c>
      <c r="I416" s="400">
        <f t="shared" si="117"/>
        <v>-4372.9488555913522</v>
      </c>
      <c r="J416" s="401">
        <v>0</v>
      </c>
      <c r="K416" s="399">
        <f>K404+K405+K406+K407-K409</f>
        <v>12559.495622000028</v>
      </c>
      <c r="L416" s="400">
        <v>0</v>
      </c>
      <c r="M416" s="401">
        <v>0</v>
      </c>
      <c r="N416" s="399">
        <f>N404+N405+N406+N407-N409</f>
        <v>3818.9790179999236</v>
      </c>
      <c r="O416" s="402">
        <v>0</v>
      </c>
      <c r="P416" s="398">
        <v>0</v>
      </c>
      <c r="Q416" s="399">
        <f t="shared" si="115"/>
        <v>16378.474639999951</v>
      </c>
      <c r="R416" s="400">
        <v>0</v>
      </c>
      <c r="S416" s="401">
        <v>0</v>
      </c>
      <c r="T416" s="399">
        <f>T404+T405+T406+T407-T409</f>
        <v>5437.5789499999737</v>
      </c>
      <c r="U416" s="402">
        <v>0</v>
      </c>
      <c r="V416" s="398">
        <v>0</v>
      </c>
      <c r="W416" s="399">
        <f t="shared" si="116"/>
        <v>21816.053589999923</v>
      </c>
      <c r="X416" s="400">
        <v>0</v>
      </c>
      <c r="Y416" s="401">
        <v>0</v>
      </c>
      <c r="Z416" s="399">
        <f>Z404+Z405+Z406+Z407-Z409</f>
        <v>10664.371306000005</v>
      </c>
      <c r="AA416" s="400">
        <v>0</v>
      </c>
      <c r="AC416" s="244"/>
    </row>
    <row r="417" spans="1:29" s="265" customFormat="1" ht="13.7" hidden="1" customHeight="1" x14ac:dyDescent="0.25">
      <c r="A417" s="188"/>
      <c r="B417" s="188"/>
      <c r="C417" s="403" t="s">
        <v>924</v>
      </c>
      <c r="D417" s="404" t="s">
        <v>925</v>
      </c>
      <c r="E417" s="405"/>
      <c r="F417" s="406">
        <f>SUM(F418:F424)</f>
        <v>0</v>
      </c>
      <c r="G417" s="407">
        <f>SUM(G418:G424)</f>
        <v>0</v>
      </c>
      <c r="H417" s="407">
        <f>SUM(H418:H424)</f>
        <v>0</v>
      </c>
      <c r="I417" s="408">
        <f t="shared" si="117"/>
        <v>0</v>
      </c>
      <c r="J417" s="409">
        <v>0</v>
      </c>
      <c r="K417" s="407">
        <f>SUM(K418:K424)</f>
        <v>0</v>
      </c>
      <c r="L417" s="408">
        <v>0</v>
      </c>
      <c r="M417" s="409">
        <v>0</v>
      </c>
      <c r="N417" s="407">
        <f>SUM(N418:N424)</f>
        <v>0</v>
      </c>
      <c r="O417" s="410">
        <v>0</v>
      </c>
      <c r="P417" s="406">
        <v>0</v>
      </c>
      <c r="Q417" s="407">
        <f t="shared" si="115"/>
        <v>0</v>
      </c>
      <c r="R417" s="408">
        <v>0</v>
      </c>
      <c r="S417" s="409">
        <v>0</v>
      </c>
      <c r="T417" s="407">
        <f>SUM(T418:T424)</f>
        <v>0</v>
      </c>
      <c r="U417" s="410">
        <v>0</v>
      </c>
      <c r="V417" s="406">
        <v>0</v>
      </c>
      <c r="W417" s="407">
        <f t="shared" si="116"/>
        <v>0</v>
      </c>
      <c r="X417" s="408">
        <v>0</v>
      </c>
      <c r="Y417" s="409">
        <v>0</v>
      </c>
      <c r="Z417" s="407">
        <f>SUM(Z418:Z424)</f>
        <v>0</v>
      </c>
      <c r="AA417" s="408">
        <v>0</v>
      </c>
      <c r="AC417" s="244"/>
    </row>
    <row r="418" spans="1:29" s="188" customFormat="1" ht="12.2" hidden="1" customHeight="1" x14ac:dyDescent="0.25">
      <c r="C418" s="343" t="s">
        <v>926</v>
      </c>
      <c r="D418" s="301" t="s">
        <v>898</v>
      </c>
      <c r="E418" s="247"/>
      <c r="F418" s="386"/>
      <c r="G418" s="387"/>
      <c r="H418" s="249">
        <f t="shared" ref="H418:H440" si="119">K418+N418+T418+Z418</f>
        <v>0</v>
      </c>
      <c r="I418" s="250">
        <f t="shared" si="117"/>
        <v>0</v>
      </c>
      <c r="J418" s="251">
        <v>0</v>
      </c>
      <c r="K418" s="387"/>
      <c r="L418" s="250">
        <v>0</v>
      </c>
      <c r="M418" s="251">
        <v>0</v>
      </c>
      <c r="N418" s="387"/>
      <c r="O418" s="252">
        <v>0</v>
      </c>
      <c r="P418" s="248">
        <v>0</v>
      </c>
      <c r="Q418" s="249">
        <f t="shared" si="115"/>
        <v>0</v>
      </c>
      <c r="R418" s="250">
        <v>0</v>
      </c>
      <c r="S418" s="251">
        <v>0</v>
      </c>
      <c r="T418" s="387"/>
      <c r="U418" s="252">
        <v>0</v>
      </c>
      <c r="V418" s="248">
        <v>0</v>
      </c>
      <c r="W418" s="249">
        <f t="shared" si="116"/>
        <v>0</v>
      </c>
      <c r="X418" s="250">
        <v>0</v>
      </c>
      <c r="Y418" s="251">
        <v>0</v>
      </c>
      <c r="Z418" s="387"/>
      <c r="AA418" s="250">
        <v>0</v>
      </c>
      <c r="AC418" s="254"/>
    </row>
    <row r="419" spans="1:29" s="188" customFormat="1" ht="12.2" hidden="1" customHeight="1" x14ac:dyDescent="0.25">
      <c r="C419" s="343" t="s">
        <v>927</v>
      </c>
      <c r="D419" s="301" t="s">
        <v>900</v>
      </c>
      <c r="E419" s="247"/>
      <c r="F419" s="386"/>
      <c r="G419" s="387"/>
      <c r="H419" s="249">
        <f t="shared" si="119"/>
        <v>0</v>
      </c>
      <c r="I419" s="250">
        <f t="shared" si="117"/>
        <v>0</v>
      </c>
      <c r="J419" s="251">
        <v>0</v>
      </c>
      <c r="K419" s="387"/>
      <c r="L419" s="250">
        <v>0</v>
      </c>
      <c r="M419" s="251">
        <v>0</v>
      </c>
      <c r="N419" s="387"/>
      <c r="O419" s="252">
        <v>0</v>
      </c>
      <c r="P419" s="248">
        <v>0</v>
      </c>
      <c r="Q419" s="249">
        <f t="shared" si="115"/>
        <v>0</v>
      </c>
      <c r="R419" s="250">
        <v>0</v>
      </c>
      <c r="S419" s="251">
        <v>0</v>
      </c>
      <c r="T419" s="387"/>
      <c r="U419" s="252">
        <v>0</v>
      </c>
      <c r="V419" s="248">
        <v>0</v>
      </c>
      <c r="W419" s="249">
        <f t="shared" si="116"/>
        <v>0</v>
      </c>
      <c r="X419" s="250">
        <v>0</v>
      </c>
      <c r="Y419" s="251">
        <v>0</v>
      </c>
      <c r="Z419" s="387"/>
      <c r="AA419" s="250">
        <v>0</v>
      </c>
      <c r="AC419" s="254"/>
    </row>
    <row r="420" spans="1:29" s="188" customFormat="1" ht="12.2" hidden="1" customHeight="1" x14ac:dyDescent="0.25">
      <c r="C420" s="343" t="s">
        <v>928</v>
      </c>
      <c r="D420" s="301" t="s">
        <v>929</v>
      </c>
      <c r="E420" s="247"/>
      <c r="F420" s="386"/>
      <c r="G420" s="411"/>
      <c r="H420" s="249">
        <f t="shared" si="119"/>
        <v>0</v>
      </c>
      <c r="I420" s="250">
        <f t="shared" si="117"/>
        <v>0</v>
      </c>
      <c r="J420" s="251">
        <v>0</v>
      </c>
      <c r="K420" s="387"/>
      <c r="L420" s="250">
        <v>0</v>
      </c>
      <c r="M420" s="251">
        <v>0</v>
      </c>
      <c r="N420" s="387"/>
      <c r="O420" s="252">
        <v>0</v>
      </c>
      <c r="P420" s="248">
        <v>0</v>
      </c>
      <c r="Q420" s="249">
        <f t="shared" si="115"/>
        <v>0</v>
      </c>
      <c r="R420" s="250">
        <v>0</v>
      </c>
      <c r="S420" s="251">
        <v>0</v>
      </c>
      <c r="T420" s="387"/>
      <c r="U420" s="252">
        <v>0</v>
      </c>
      <c r="V420" s="248">
        <v>0</v>
      </c>
      <c r="W420" s="249">
        <f t="shared" si="116"/>
        <v>0</v>
      </c>
      <c r="X420" s="250">
        <v>0</v>
      </c>
      <c r="Y420" s="251">
        <v>0</v>
      </c>
      <c r="Z420" s="387"/>
      <c r="AA420" s="250">
        <v>0</v>
      </c>
      <c r="AC420" s="254"/>
    </row>
    <row r="421" spans="1:29" s="188" customFormat="1" ht="12.2" hidden="1" customHeight="1" x14ac:dyDescent="0.25">
      <c r="C421" s="343" t="s">
        <v>930</v>
      </c>
      <c r="D421" s="301" t="s">
        <v>931</v>
      </c>
      <c r="E421" s="247"/>
      <c r="F421" s="386"/>
      <c r="G421" s="411"/>
      <c r="H421" s="249">
        <f t="shared" si="119"/>
        <v>0</v>
      </c>
      <c r="I421" s="250">
        <f t="shared" si="117"/>
        <v>0</v>
      </c>
      <c r="J421" s="251">
        <v>0</v>
      </c>
      <c r="K421" s="387"/>
      <c r="L421" s="250">
        <v>0</v>
      </c>
      <c r="M421" s="251">
        <v>0</v>
      </c>
      <c r="N421" s="387"/>
      <c r="O421" s="252">
        <v>0</v>
      </c>
      <c r="P421" s="248">
        <v>0</v>
      </c>
      <c r="Q421" s="249">
        <f t="shared" si="115"/>
        <v>0</v>
      </c>
      <c r="R421" s="250">
        <v>0</v>
      </c>
      <c r="S421" s="251">
        <v>0</v>
      </c>
      <c r="T421" s="387"/>
      <c r="U421" s="252">
        <v>0</v>
      </c>
      <c r="V421" s="248">
        <v>0</v>
      </c>
      <c r="W421" s="249">
        <f t="shared" si="116"/>
        <v>0</v>
      </c>
      <c r="X421" s="250">
        <v>0</v>
      </c>
      <c r="Y421" s="251">
        <v>0</v>
      </c>
      <c r="Z421" s="387"/>
      <c r="AA421" s="250">
        <v>0</v>
      </c>
      <c r="AC421" s="254"/>
    </row>
    <row r="422" spans="1:29" s="188" customFormat="1" ht="12.2" hidden="1" customHeight="1" x14ac:dyDescent="0.25">
      <c r="C422" s="343" t="s">
        <v>932</v>
      </c>
      <c r="D422" s="301" t="s">
        <v>933</v>
      </c>
      <c r="E422" s="247"/>
      <c r="F422" s="386"/>
      <c r="G422" s="411"/>
      <c r="H422" s="249">
        <f t="shared" si="119"/>
        <v>0</v>
      </c>
      <c r="I422" s="250">
        <f t="shared" si="117"/>
        <v>0</v>
      </c>
      <c r="J422" s="251">
        <v>0</v>
      </c>
      <c r="K422" s="387"/>
      <c r="L422" s="250">
        <v>0</v>
      </c>
      <c r="M422" s="251">
        <v>0</v>
      </c>
      <c r="N422" s="387"/>
      <c r="O422" s="252">
        <v>0</v>
      </c>
      <c r="P422" s="248">
        <v>0</v>
      </c>
      <c r="Q422" s="249">
        <f t="shared" si="115"/>
        <v>0</v>
      </c>
      <c r="R422" s="250">
        <v>0</v>
      </c>
      <c r="S422" s="251">
        <v>0</v>
      </c>
      <c r="T422" s="387"/>
      <c r="U422" s="252">
        <v>0</v>
      </c>
      <c r="V422" s="248">
        <v>0</v>
      </c>
      <c r="W422" s="249">
        <f t="shared" si="116"/>
        <v>0</v>
      </c>
      <c r="X422" s="250">
        <v>0</v>
      </c>
      <c r="Y422" s="251">
        <v>0</v>
      </c>
      <c r="Z422" s="387"/>
      <c r="AA422" s="250">
        <v>0</v>
      </c>
      <c r="AC422" s="254"/>
    </row>
    <row r="423" spans="1:29" s="188" customFormat="1" ht="12.2" hidden="1" customHeight="1" x14ac:dyDescent="0.25">
      <c r="C423" s="343" t="s">
        <v>934</v>
      </c>
      <c r="D423" s="301" t="s">
        <v>935</v>
      </c>
      <c r="E423" s="247"/>
      <c r="F423" s="386"/>
      <c r="G423" s="387"/>
      <c r="H423" s="249">
        <f t="shared" si="119"/>
        <v>0</v>
      </c>
      <c r="I423" s="250">
        <f t="shared" si="117"/>
        <v>0</v>
      </c>
      <c r="J423" s="251">
        <v>0</v>
      </c>
      <c r="K423" s="387"/>
      <c r="L423" s="250">
        <v>0</v>
      </c>
      <c r="M423" s="251">
        <v>0</v>
      </c>
      <c r="N423" s="387"/>
      <c r="O423" s="252">
        <v>0</v>
      </c>
      <c r="P423" s="248">
        <v>0</v>
      </c>
      <c r="Q423" s="249">
        <f t="shared" si="115"/>
        <v>0</v>
      </c>
      <c r="R423" s="250">
        <v>0</v>
      </c>
      <c r="S423" s="251">
        <v>0</v>
      </c>
      <c r="T423" s="387"/>
      <c r="U423" s="252">
        <v>0</v>
      </c>
      <c r="V423" s="248">
        <v>0</v>
      </c>
      <c r="W423" s="249">
        <f t="shared" si="116"/>
        <v>0</v>
      </c>
      <c r="X423" s="250">
        <v>0</v>
      </c>
      <c r="Y423" s="251">
        <v>0</v>
      </c>
      <c r="Z423" s="387"/>
      <c r="AA423" s="250">
        <v>0</v>
      </c>
      <c r="AC423" s="254"/>
    </row>
    <row r="424" spans="1:29" s="188" customFormat="1" ht="12.2" hidden="1" customHeight="1" x14ac:dyDescent="0.25">
      <c r="C424" s="412" t="s">
        <v>936</v>
      </c>
      <c r="D424" s="413" t="s">
        <v>906</v>
      </c>
      <c r="E424" s="414"/>
      <c r="F424" s="415"/>
      <c r="G424" s="416"/>
      <c r="H424" s="418">
        <f t="shared" si="119"/>
        <v>0</v>
      </c>
      <c r="I424" s="417">
        <f t="shared" si="117"/>
        <v>0</v>
      </c>
      <c r="J424" s="419">
        <v>0</v>
      </c>
      <c r="K424" s="416"/>
      <c r="L424" s="417">
        <v>0</v>
      </c>
      <c r="M424" s="419">
        <v>0</v>
      </c>
      <c r="N424" s="416"/>
      <c r="O424" s="420">
        <v>0</v>
      </c>
      <c r="P424" s="421">
        <v>0</v>
      </c>
      <c r="Q424" s="418">
        <f t="shared" si="115"/>
        <v>0</v>
      </c>
      <c r="R424" s="417">
        <v>0</v>
      </c>
      <c r="S424" s="419">
        <v>0</v>
      </c>
      <c r="T424" s="416"/>
      <c r="U424" s="420">
        <v>0</v>
      </c>
      <c r="V424" s="421">
        <v>0</v>
      </c>
      <c r="W424" s="418">
        <f t="shared" si="116"/>
        <v>0</v>
      </c>
      <c r="X424" s="417">
        <v>0</v>
      </c>
      <c r="Y424" s="419">
        <v>0</v>
      </c>
      <c r="Z424" s="416"/>
      <c r="AA424" s="417">
        <v>0</v>
      </c>
      <c r="AC424" s="254"/>
    </row>
    <row r="425" spans="1:29" s="234" customFormat="1" ht="13.7" hidden="1" customHeight="1" x14ac:dyDescent="0.25">
      <c r="A425" s="188"/>
      <c r="B425" s="188"/>
      <c r="C425" s="403" t="s">
        <v>937</v>
      </c>
      <c r="D425" s="404" t="s">
        <v>938</v>
      </c>
      <c r="E425" s="405"/>
      <c r="F425" s="406">
        <f>SUM(F426:F432)</f>
        <v>0</v>
      </c>
      <c r="G425" s="407">
        <f>SUM(G426:G432)</f>
        <v>0</v>
      </c>
      <c r="H425" s="407">
        <f t="shared" si="119"/>
        <v>0</v>
      </c>
      <c r="I425" s="408">
        <f t="shared" si="117"/>
        <v>0</v>
      </c>
      <c r="J425" s="409">
        <v>0</v>
      </c>
      <c r="K425" s="407">
        <f>SUM(K426:K432)</f>
        <v>0</v>
      </c>
      <c r="L425" s="408">
        <v>0</v>
      </c>
      <c r="M425" s="409">
        <v>0</v>
      </c>
      <c r="N425" s="407">
        <f>SUM(N426:N432)</f>
        <v>0</v>
      </c>
      <c r="O425" s="410">
        <v>0</v>
      </c>
      <c r="P425" s="406">
        <v>0</v>
      </c>
      <c r="Q425" s="407">
        <f t="shared" si="115"/>
        <v>0</v>
      </c>
      <c r="R425" s="408">
        <v>0</v>
      </c>
      <c r="S425" s="409">
        <v>0</v>
      </c>
      <c r="T425" s="407">
        <f>SUM(T426:T432)</f>
        <v>0</v>
      </c>
      <c r="U425" s="410">
        <v>0</v>
      </c>
      <c r="V425" s="406">
        <v>0</v>
      </c>
      <c r="W425" s="407">
        <f t="shared" si="116"/>
        <v>0</v>
      </c>
      <c r="X425" s="408">
        <v>0</v>
      </c>
      <c r="Y425" s="409">
        <v>0</v>
      </c>
      <c r="Z425" s="407">
        <f>SUM(Z426:Z432)</f>
        <v>0</v>
      </c>
      <c r="AA425" s="408">
        <v>0</v>
      </c>
      <c r="AC425" s="244"/>
    </row>
    <row r="426" spans="1:29" s="265" customFormat="1" ht="12.2" hidden="1" customHeight="1" x14ac:dyDescent="0.25">
      <c r="A426" s="188"/>
      <c r="B426" s="188"/>
      <c r="C426" s="343" t="s">
        <v>939</v>
      </c>
      <c r="D426" s="301" t="s">
        <v>898</v>
      </c>
      <c r="E426" s="247"/>
      <c r="F426" s="386"/>
      <c r="G426" s="387"/>
      <c r="H426" s="249">
        <f t="shared" si="119"/>
        <v>0</v>
      </c>
      <c r="I426" s="250">
        <f t="shared" si="117"/>
        <v>0</v>
      </c>
      <c r="J426" s="251">
        <v>0</v>
      </c>
      <c r="K426" s="387"/>
      <c r="L426" s="250">
        <v>0</v>
      </c>
      <c r="M426" s="251">
        <v>0</v>
      </c>
      <c r="N426" s="387"/>
      <c r="O426" s="252">
        <v>0</v>
      </c>
      <c r="P426" s="248">
        <v>0</v>
      </c>
      <c r="Q426" s="249">
        <f t="shared" si="115"/>
        <v>0</v>
      </c>
      <c r="R426" s="250">
        <v>0</v>
      </c>
      <c r="S426" s="251">
        <v>0</v>
      </c>
      <c r="T426" s="387"/>
      <c r="U426" s="252">
        <v>0</v>
      </c>
      <c r="V426" s="248">
        <v>0</v>
      </c>
      <c r="W426" s="249">
        <f t="shared" si="116"/>
        <v>0</v>
      </c>
      <c r="X426" s="250">
        <v>0</v>
      </c>
      <c r="Y426" s="251">
        <v>0</v>
      </c>
      <c r="Z426" s="387"/>
      <c r="AA426" s="250">
        <v>0</v>
      </c>
      <c r="AC426" s="244"/>
    </row>
    <row r="427" spans="1:29" s="188" customFormat="1" ht="12.2" hidden="1" customHeight="1" x14ac:dyDescent="0.25">
      <c r="C427" s="343" t="s">
        <v>940</v>
      </c>
      <c r="D427" s="301" t="s">
        <v>900</v>
      </c>
      <c r="E427" s="247"/>
      <c r="F427" s="386"/>
      <c r="G427" s="387"/>
      <c r="H427" s="249">
        <f t="shared" si="119"/>
        <v>0</v>
      </c>
      <c r="I427" s="250">
        <f t="shared" si="117"/>
        <v>0</v>
      </c>
      <c r="J427" s="251">
        <v>0</v>
      </c>
      <c r="K427" s="387"/>
      <c r="L427" s="250">
        <v>0</v>
      </c>
      <c r="M427" s="251">
        <v>0</v>
      </c>
      <c r="N427" s="387"/>
      <c r="O427" s="252">
        <v>0</v>
      </c>
      <c r="P427" s="248">
        <v>0</v>
      </c>
      <c r="Q427" s="249">
        <f t="shared" si="115"/>
        <v>0</v>
      </c>
      <c r="R427" s="250">
        <v>0</v>
      </c>
      <c r="S427" s="251">
        <v>0</v>
      </c>
      <c r="T427" s="387"/>
      <c r="U427" s="252">
        <v>0</v>
      </c>
      <c r="V427" s="248">
        <v>0</v>
      </c>
      <c r="W427" s="249">
        <f t="shared" si="116"/>
        <v>0</v>
      </c>
      <c r="X427" s="250">
        <v>0</v>
      </c>
      <c r="Y427" s="251">
        <v>0</v>
      </c>
      <c r="Z427" s="387"/>
      <c r="AA427" s="250">
        <v>0</v>
      </c>
      <c r="AC427" s="254"/>
    </row>
    <row r="428" spans="1:29" s="188" customFormat="1" ht="12.2" hidden="1" customHeight="1" x14ac:dyDescent="0.25">
      <c r="C428" s="343" t="s">
        <v>941</v>
      </c>
      <c r="D428" s="301" t="s">
        <v>942</v>
      </c>
      <c r="E428" s="247"/>
      <c r="F428" s="386"/>
      <c r="G428" s="387"/>
      <c r="H428" s="249">
        <f t="shared" si="119"/>
        <v>0</v>
      </c>
      <c r="I428" s="250">
        <f t="shared" si="117"/>
        <v>0</v>
      </c>
      <c r="J428" s="251">
        <v>0</v>
      </c>
      <c r="K428" s="387"/>
      <c r="L428" s="250">
        <v>0</v>
      </c>
      <c r="M428" s="251">
        <v>0</v>
      </c>
      <c r="N428" s="387"/>
      <c r="O428" s="252">
        <v>0</v>
      </c>
      <c r="P428" s="248">
        <v>0</v>
      </c>
      <c r="Q428" s="249">
        <f t="shared" si="115"/>
        <v>0</v>
      </c>
      <c r="R428" s="250">
        <v>0</v>
      </c>
      <c r="S428" s="251">
        <v>0</v>
      </c>
      <c r="T428" s="387"/>
      <c r="U428" s="252">
        <v>0</v>
      </c>
      <c r="V428" s="248">
        <v>0</v>
      </c>
      <c r="W428" s="249">
        <f t="shared" si="116"/>
        <v>0</v>
      </c>
      <c r="X428" s="250">
        <v>0</v>
      </c>
      <c r="Y428" s="251">
        <v>0</v>
      </c>
      <c r="Z428" s="387"/>
      <c r="AA428" s="250">
        <v>0</v>
      </c>
      <c r="AC428" s="254"/>
    </row>
    <row r="429" spans="1:29" s="188" customFormat="1" ht="12.2" hidden="1" customHeight="1" x14ac:dyDescent="0.25">
      <c r="C429" s="343" t="s">
        <v>943</v>
      </c>
      <c r="D429" s="301" t="s">
        <v>465</v>
      </c>
      <c r="E429" s="247"/>
      <c r="F429" s="386"/>
      <c r="G429" s="387"/>
      <c r="H429" s="249">
        <f t="shared" si="119"/>
        <v>0</v>
      </c>
      <c r="I429" s="250">
        <f t="shared" si="117"/>
        <v>0</v>
      </c>
      <c r="J429" s="251">
        <v>0</v>
      </c>
      <c r="K429" s="387"/>
      <c r="L429" s="250">
        <v>0</v>
      </c>
      <c r="M429" s="251">
        <v>0</v>
      </c>
      <c r="N429" s="387"/>
      <c r="O429" s="252">
        <v>0</v>
      </c>
      <c r="P429" s="248">
        <v>0</v>
      </c>
      <c r="Q429" s="249">
        <f t="shared" si="115"/>
        <v>0</v>
      </c>
      <c r="R429" s="250">
        <v>0</v>
      </c>
      <c r="S429" s="251">
        <v>0</v>
      </c>
      <c r="T429" s="387"/>
      <c r="U429" s="252">
        <v>0</v>
      </c>
      <c r="V429" s="248">
        <v>0</v>
      </c>
      <c r="W429" s="249">
        <f t="shared" si="116"/>
        <v>0</v>
      </c>
      <c r="X429" s="250">
        <v>0</v>
      </c>
      <c r="Y429" s="251">
        <v>0</v>
      </c>
      <c r="Z429" s="387"/>
      <c r="AA429" s="250">
        <v>0</v>
      </c>
      <c r="AC429" s="254"/>
    </row>
    <row r="430" spans="1:29" s="188" customFormat="1" ht="12.2" hidden="1" customHeight="1" x14ac:dyDescent="0.25">
      <c r="C430" s="343" t="s">
        <v>944</v>
      </c>
      <c r="D430" s="301" t="s">
        <v>945</v>
      </c>
      <c r="E430" s="247"/>
      <c r="F430" s="386"/>
      <c r="G430" s="387"/>
      <c r="H430" s="249">
        <f t="shared" si="119"/>
        <v>0</v>
      </c>
      <c r="I430" s="250">
        <f t="shared" si="117"/>
        <v>0</v>
      </c>
      <c r="J430" s="251">
        <v>0</v>
      </c>
      <c r="K430" s="387"/>
      <c r="L430" s="250">
        <v>0</v>
      </c>
      <c r="M430" s="251">
        <v>0</v>
      </c>
      <c r="N430" s="387"/>
      <c r="O430" s="252">
        <v>0</v>
      </c>
      <c r="P430" s="248">
        <v>0</v>
      </c>
      <c r="Q430" s="249">
        <f t="shared" si="115"/>
        <v>0</v>
      </c>
      <c r="R430" s="250">
        <v>0</v>
      </c>
      <c r="S430" s="251">
        <v>0</v>
      </c>
      <c r="T430" s="387"/>
      <c r="U430" s="252">
        <v>0</v>
      </c>
      <c r="V430" s="248">
        <v>0</v>
      </c>
      <c r="W430" s="249">
        <f t="shared" si="116"/>
        <v>0</v>
      </c>
      <c r="X430" s="250">
        <v>0</v>
      </c>
      <c r="Y430" s="251">
        <v>0</v>
      </c>
      <c r="Z430" s="387"/>
      <c r="AA430" s="250">
        <v>0</v>
      </c>
      <c r="AC430" s="254"/>
    </row>
    <row r="431" spans="1:29" s="188" customFormat="1" ht="12.2" hidden="1" customHeight="1" x14ac:dyDescent="0.25">
      <c r="C431" s="343" t="s">
        <v>946</v>
      </c>
      <c r="D431" s="301" t="s">
        <v>947</v>
      </c>
      <c r="E431" s="247"/>
      <c r="F431" s="386"/>
      <c r="G431" s="387"/>
      <c r="H431" s="249">
        <f t="shared" si="119"/>
        <v>0</v>
      </c>
      <c r="I431" s="250">
        <f t="shared" si="117"/>
        <v>0</v>
      </c>
      <c r="J431" s="251">
        <v>0</v>
      </c>
      <c r="K431" s="387"/>
      <c r="L431" s="250">
        <v>0</v>
      </c>
      <c r="M431" s="251">
        <v>0</v>
      </c>
      <c r="N431" s="387"/>
      <c r="O431" s="252">
        <v>0</v>
      </c>
      <c r="P431" s="248">
        <v>0</v>
      </c>
      <c r="Q431" s="249">
        <f t="shared" si="115"/>
        <v>0</v>
      </c>
      <c r="R431" s="250">
        <v>0</v>
      </c>
      <c r="S431" s="251">
        <v>0</v>
      </c>
      <c r="T431" s="387"/>
      <c r="U431" s="252">
        <v>0</v>
      </c>
      <c r="V431" s="248">
        <v>0</v>
      </c>
      <c r="W431" s="249">
        <f t="shared" si="116"/>
        <v>0</v>
      </c>
      <c r="X431" s="250">
        <v>0</v>
      </c>
      <c r="Y431" s="251">
        <v>0</v>
      </c>
      <c r="Z431" s="387"/>
      <c r="AA431" s="250">
        <v>0</v>
      </c>
      <c r="AC431" s="254"/>
    </row>
    <row r="432" spans="1:29" s="188" customFormat="1" ht="12.2" hidden="1" customHeight="1" x14ac:dyDescent="0.25">
      <c r="C432" s="412" t="s">
        <v>948</v>
      </c>
      <c r="D432" s="413" t="s">
        <v>949</v>
      </c>
      <c r="E432" s="414"/>
      <c r="F432" s="415"/>
      <c r="G432" s="416"/>
      <c r="H432" s="418">
        <f t="shared" si="119"/>
        <v>0</v>
      </c>
      <c r="I432" s="417">
        <f t="shared" si="117"/>
        <v>0</v>
      </c>
      <c r="J432" s="419">
        <v>0</v>
      </c>
      <c r="K432" s="416"/>
      <c r="L432" s="417">
        <v>0</v>
      </c>
      <c r="M432" s="419">
        <v>0</v>
      </c>
      <c r="N432" s="416"/>
      <c r="O432" s="420">
        <v>0</v>
      </c>
      <c r="P432" s="421">
        <v>0</v>
      </c>
      <c r="Q432" s="418">
        <f t="shared" si="115"/>
        <v>0</v>
      </c>
      <c r="R432" s="417">
        <v>0</v>
      </c>
      <c r="S432" s="419">
        <v>0</v>
      </c>
      <c r="T432" s="416"/>
      <c r="U432" s="420">
        <v>0</v>
      </c>
      <c r="V432" s="421">
        <v>0</v>
      </c>
      <c r="W432" s="418">
        <f t="shared" si="116"/>
        <v>0</v>
      </c>
      <c r="X432" s="417">
        <v>0</v>
      </c>
      <c r="Y432" s="419">
        <v>0</v>
      </c>
      <c r="Z432" s="416"/>
      <c r="AA432" s="417">
        <v>0</v>
      </c>
      <c r="AC432" s="254"/>
    </row>
    <row r="433" spans="1:29" s="234" customFormat="1" ht="13.7" hidden="1" customHeight="1" x14ac:dyDescent="0.25">
      <c r="A433" s="188"/>
      <c r="B433" s="188"/>
      <c r="C433" s="403" t="s">
        <v>950</v>
      </c>
      <c r="D433" s="404" t="s">
        <v>951</v>
      </c>
      <c r="E433" s="405"/>
      <c r="F433" s="406">
        <f>SUM(F434:F440)</f>
        <v>0</v>
      </c>
      <c r="G433" s="407">
        <f>SUM(G434:G440)</f>
        <v>0</v>
      </c>
      <c r="H433" s="407">
        <f t="shared" si="119"/>
        <v>0</v>
      </c>
      <c r="I433" s="408">
        <f t="shared" si="117"/>
        <v>0</v>
      </c>
      <c r="J433" s="409">
        <v>0</v>
      </c>
      <c r="K433" s="407">
        <f>SUM(K434:K440)</f>
        <v>0</v>
      </c>
      <c r="L433" s="408">
        <v>0</v>
      </c>
      <c r="M433" s="409">
        <v>0</v>
      </c>
      <c r="N433" s="407">
        <f>SUM(N434:N440)</f>
        <v>0</v>
      </c>
      <c r="O433" s="410">
        <v>0</v>
      </c>
      <c r="P433" s="406">
        <v>0</v>
      </c>
      <c r="Q433" s="407">
        <f t="shared" si="115"/>
        <v>0</v>
      </c>
      <c r="R433" s="408">
        <v>0</v>
      </c>
      <c r="S433" s="409">
        <v>0</v>
      </c>
      <c r="T433" s="407">
        <f>SUM(T434:T440)</f>
        <v>0</v>
      </c>
      <c r="U433" s="410">
        <v>0</v>
      </c>
      <c r="V433" s="406">
        <v>0</v>
      </c>
      <c r="W433" s="407">
        <f t="shared" si="116"/>
        <v>0</v>
      </c>
      <c r="X433" s="408">
        <v>0</v>
      </c>
      <c r="Y433" s="409">
        <v>0</v>
      </c>
      <c r="Z433" s="407">
        <f>SUM(Z434:Z440)</f>
        <v>0</v>
      </c>
      <c r="AA433" s="408">
        <v>0</v>
      </c>
      <c r="AC433" s="244"/>
    </row>
    <row r="434" spans="1:29" s="265" customFormat="1" ht="12.2" hidden="1" customHeight="1" x14ac:dyDescent="0.25">
      <c r="A434" s="188"/>
      <c r="B434" s="188"/>
      <c r="C434" s="343" t="s">
        <v>952</v>
      </c>
      <c r="D434" s="301" t="s">
        <v>898</v>
      </c>
      <c r="E434" s="247"/>
      <c r="F434" s="386"/>
      <c r="G434" s="387"/>
      <c r="H434" s="249">
        <f t="shared" si="119"/>
        <v>0</v>
      </c>
      <c r="I434" s="250">
        <f>H434-G434</f>
        <v>0</v>
      </c>
      <c r="J434" s="251">
        <v>0</v>
      </c>
      <c r="K434" s="387"/>
      <c r="L434" s="250">
        <v>0</v>
      </c>
      <c r="M434" s="251">
        <v>0</v>
      </c>
      <c r="N434" s="387"/>
      <c r="O434" s="252">
        <v>0</v>
      </c>
      <c r="P434" s="248">
        <v>0</v>
      </c>
      <c r="Q434" s="249">
        <f t="shared" si="115"/>
        <v>0</v>
      </c>
      <c r="R434" s="250">
        <v>0</v>
      </c>
      <c r="S434" s="251">
        <v>0</v>
      </c>
      <c r="T434" s="387"/>
      <c r="U434" s="252">
        <v>0</v>
      </c>
      <c r="V434" s="248">
        <v>0</v>
      </c>
      <c r="W434" s="249">
        <f t="shared" si="116"/>
        <v>0</v>
      </c>
      <c r="X434" s="250">
        <v>0</v>
      </c>
      <c r="Y434" s="251">
        <v>0</v>
      </c>
      <c r="Z434" s="387"/>
      <c r="AA434" s="250">
        <v>0</v>
      </c>
      <c r="AC434" s="244"/>
    </row>
    <row r="435" spans="1:29" s="188" customFormat="1" ht="12.2" hidden="1" customHeight="1" x14ac:dyDescent="0.25">
      <c r="C435" s="343" t="s">
        <v>953</v>
      </c>
      <c r="D435" s="301" t="s">
        <v>900</v>
      </c>
      <c r="E435" s="247"/>
      <c r="F435" s="386"/>
      <c r="G435" s="387"/>
      <c r="H435" s="249">
        <f t="shared" si="119"/>
        <v>0</v>
      </c>
      <c r="I435" s="250">
        <f t="shared" si="117"/>
        <v>0</v>
      </c>
      <c r="J435" s="251">
        <v>0</v>
      </c>
      <c r="K435" s="387"/>
      <c r="L435" s="250">
        <v>0</v>
      </c>
      <c r="M435" s="251">
        <v>0</v>
      </c>
      <c r="N435" s="387"/>
      <c r="O435" s="252">
        <v>0</v>
      </c>
      <c r="P435" s="248">
        <v>0</v>
      </c>
      <c r="Q435" s="249">
        <f t="shared" si="115"/>
        <v>0</v>
      </c>
      <c r="R435" s="250">
        <v>0</v>
      </c>
      <c r="S435" s="251">
        <v>0</v>
      </c>
      <c r="T435" s="387"/>
      <c r="U435" s="252">
        <v>0</v>
      </c>
      <c r="V435" s="248">
        <v>0</v>
      </c>
      <c r="W435" s="249">
        <f t="shared" si="116"/>
        <v>0</v>
      </c>
      <c r="X435" s="250">
        <v>0</v>
      </c>
      <c r="Y435" s="251">
        <v>0</v>
      </c>
      <c r="Z435" s="387"/>
      <c r="AA435" s="250">
        <v>0</v>
      </c>
      <c r="AC435" s="254"/>
    </row>
    <row r="436" spans="1:29" s="188" customFormat="1" ht="12.2" hidden="1" customHeight="1" x14ac:dyDescent="0.25">
      <c r="C436" s="343" t="s">
        <v>954</v>
      </c>
      <c r="D436" s="301" t="s">
        <v>942</v>
      </c>
      <c r="E436" s="247"/>
      <c r="F436" s="386"/>
      <c r="G436" s="387"/>
      <c r="H436" s="249">
        <f t="shared" si="119"/>
        <v>0</v>
      </c>
      <c r="I436" s="250">
        <f t="shared" si="117"/>
        <v>0</v>
      </c>
      <c r="J436" s="251">
        <v>0</v>
      </c>
      <c r="K436" s="387"/>
      <c r="L436" s="250">
        <v>0</v>
      </c>
      <c r="M436" s="251">
        <v>0</v>
      </c>
      <c r="N436" s="387"/>
      <c r="O436" s="252">
        <v>0</v>
      </c>
      <c r="P436" s="248">
        <v>0</v>
      </c>
      <c r="Q436" s="249">
        <f t="shared" si="115"/>
        <v>0</v>
      </c>
      <c r="R436" s="250">
        <v>0</v>
      </c>
      <c r="S436" s="251">
        <v>0</v>
      </c>
      <c r="T436" s="387"/>
      <c r="U436" s="252">
        <v>0</v>
      </c>
      <c r="V436" s="248">
        <v>0</v>
      </c>
      <c r="W436" s="249">
        <f t="shared" si="116"/>
        <v>0</v>
      </c>
      <c r="X436" s="250">
        <v>0</v>
      </c>
      <c r="Y436" s="251">
        <v>0</v>
      </c>
      <c r="Z436" s="387"/>
      <c r="AA436" s="250">
        <v>0</v>
      </c>
      <c r="AC436" s="254"/>
    </row>
    <row r="437" spans="1:29" s="188" customFormat="1" ht="12.2" hidden="1" customHeight="1" x14ac:dyDescent="0.25">
      <c r="C437" s="343" t="s">
        <v>955</v>
      </c>
      <c r="D437" s="301" t="s">
        <v>465</v>
      </c>
      <c r="E437" s="247"/>
      <c r="F437" s="386"/>
      <c r="G437" s="387"/>
      <c r="H437" s="249">
        <f t="shared" si="119"/>
        <v>0</v>
      </c>
      <c r="I437" s="250">
        <f t="shared" si="117"/>
        <v>0</v>
      </c>
      <c r="J437" s="251">
        <v>0</v>
      </c>
      <c r="K437" s="387"/>
      <c r="L437" s="250">
        <v>0</v>
      </c>
      <c r="M437" s="251">
        <v>0</v>
      </c>
      <c r="N437" s="387"/>
      <c r="O437" s="252">
        <v>0</v>
      </c>
      <c r="P437" s="248">
        <v>0</v>
      </c>
      <c r="Q437" s="249">
        <f t="shared" si="115"/>
        <v>0</v>
      </c>
      <c r="R437" s="250">
        <v>0</v>
      </c>
      <c r="S437" s="251">
        <v>0</v>
      </c>
      <c r="T437" s="387"/>
      <c r="U437" s="252">
        <v>0</v>
      </c>
      <c r="V437" s="248">
        <v>0</v>
      </c>
      <c r="W437" s="249">
        <f t="shared" si="116"/>
        <v>0</v>
      </c>
      <c r="X437" s="250">
        <v>0</v>
      </c>
      <c r="Y437" s="251">
        <v>0</v>
      </c>
      <c r="Z437" s="387"/>
      <c r="AA437" s="250">
        <v>0</v>
      </c>
      <c r="AC437" s="254"/>
    </row>
    <row r="438" spans="1:29" s="188" customFormat="1" ht="12.2" hidden="1" customHeight="1" x14ac:dyDescent="0.25">
      <c r="C438" s="343" t="s">
        <v>956</v>
      </c>
      <c r="D438" s="301" t="s">
        <v>945</v>
      </c>
      <c r="E438" s="247"/>
      <c r="F438" s="386"/>
      <c r="G438" s="387"/>
      <c r="H438" s="249">
        <f t="shared" si="119"/>
        <v>0</v>
      </c>
      <c r="I438" s="250">
        <f t="shared" si="117"/>
        <v>0</v>
      </c>
      <c r="J438" s="251">
        <v>0</v>
      </c>
      <c r="K438" s="387"/>
      <c r="L438" s="250">
        <v>0</v>
      </c>
      <c r="M438" s="251">
        <v>0</v>
      </c>
      <c r="N438" s="387"/>
      <c r="O438" s="252">
        <v>0</v>
      </c>
      <c r="P438" s="248">
        <v>0</v>
      </c>
      <c r="Q438" s="249">
        <f t="shared" si="115"/>
        <v>0</v>
      </c>
      <c r="R438" s="250">
        <v>0</v>
      </c>
      <c r="S438" s="251">
        <v>0</v>
      </c>
      <c r="T438" s="387"/>
      <c r="U438" s="252">
        <v>0</v>
      </c>
      <c r="V438" s="248">
        <v>0</v>
      </c>
      <c r="W438" s="249">
        <f t="shared" si="116"/>
        <v>0</v>
      </c>
      <c r="X438" s="250">
        <v>0</v>
      </c>
      <c r="Y438" s="251">
        <v>0</v>
      </c>
      <c r="Z438" s="387"/>
      <c r="AA438" s="250">
        <v>0</v>
      </c>
      <c r="AC438" s="254"/>
    </row>
    <row r="439" spans="1:29" s="188" customFormat="1" ht="12.2" hidden="1" customHeight="1" x14ac:dyDescent="0.25">
      <c r="C439" s="343" t="s">
        <v>957</v>
      </c>
      <c r="D439" s="301" t="s">
        <v>947</v>
      </c>
      <c r="E439" s="247"/>
      <c r="F439" s="386"/>
      <c r="G439" s="387"/>
      <c r="H439" s="249">
        <f t="shared" si="119"/>
        <v>0</v>
      </c>
      <c r="I439" s="250">
        <f t="shared" si="117"/>
        <v>0</v>
      </c>
      <c r="J439" s="251">
        <v>0</v>
      </c>
      <c r="K439" s="387"/>
      <c r="L439" s="250">
        <v>0</v>
      </c>
      <c r="M439" s="251">
        <v>0</v>
      </c>
      <c r="N439" s="387"/>
      <c r="O439" s="252">
        <v>0</v>
      </c>
      <c r="P439" s="248">
        <v>0</v>
      </c>
      <c r="Q439" s="249">
        <f t="shared" si="115"/>
        <v>0</v>
      </c>
      <c r="R439" s="250">
        <v>0</v>
      </c>
      <c r="S439" s="251">
        <v>0</v>
      </c>
      <c r="T439" s="387"/>
      <c r="U439" s="252">
        <v>0</v>
      </c>
      <c r="V439" s="248">
        <v>0</v>
      </c>
      <c r="W439" s="249">
        <f t="shared" si="116"/>
        <v>0</v>
      </c>
      <c r="X439" s="250">
        <v>0</v>
      </c>
      <c r="Y439" s="251">
        <v>0</v>
      </c>
      <c r="Z439" s="387"/>
      <c r="AA439" s="250">
        <v>0</v>
      </c>
      <c r="AC439" s="254"/>
    </row>
    <row r="440" spans="1:29" s="188" customFormat="1" ht="12.2" hidden="1" customHeight="1" x14ac:dyDescent="0.25">
      <c r="C440" s="412" t="s">
        <v>958</v>
      </c>
      <c r="D440" s="413" t="s">
        <v>949</v>
      </c>
      <c r="E440" s="414"/>
      <c r="F440" s="415"/>
      <c r="G440" s="416"/>
      <c r="H440" s="418">
        <f t="shared" si="119"/>
        <v>0</v>
      </c>
      <c r="I440" s="417">
        <f t="shared" si="117"/>
        <v>0</v>
      </c>
      <c r="J440" s="419">
        <v>0</v>
      </c>
      <c r="K440" s="416"/>
      <c r="L440" s="417">
        <v>0</v>
      </c>
      <c r="M440" s="419">
        <v>0</v>
      </c>
      <c r="N440" s="416"/>
      <c r="O440" s="420">
        <v>0</v>
      </c>
      <c r="P440" s="421">
        <v>0</v>
      </c>
      <c r="Q440" s="418">
        <f t="shared" si="115"/>
        <v>0</v>
      </c>
      <c r="R440" s="417">
        <v>0</v>
      </c>
      <c r="S440" s="419">
        <v>0</v>
      </c>
      <c r="T440" s="416"/>
      <c r="U440" s="420">
        <v>0</v>
      </c>
      <c r="V440" s="421">
        <v>0</v>
      </c>
      <c r="W440" s="418">
        <f t="shared" si="116"/>
        <v>0</v>
      </c>
      <c r="X440" s="417">
        <v>0</v>
      </c>
      <c r="Y440" s="419">
        <v>0</v>
      </c>
      <c r="Z440" s="416"/>
      <c r="AA440" s="417">
        <v>0</v>
      </c>
      <c r="AC440" s="254"/>
    </row>
    <row r="441" spans="1:29" s="427" customFormat="1" x14ac:dyDescent="0.2">
      <c r="A441" s="188"/>
      <c r="B441" s="188"/>
      <c r="C441" s="422"/>
      <c r="D441" s="422"/>
      <c r="E441" s="423"/>
      <c r="F441" s="425"/>
      <c r="G441" s="424"/>
      <c r="H441" s="424"/>
      <c r="I441" s="424"/>
      <c r="J441" s="424"/>
      <c r="K441" s="424"/>
      <c r="L441" s="424"/>
      <c r="M441" s="424"/>
      <c r="N441" s="424"/>
      <c r="O441" s="424"/>
      <c r="P441" s="424"/>
      <c r="Q441" s="426"/>
      <c r="R441" s="424"/>
      <c r="S441" s="424"/>
      <c r="T441" s="424"/>
      <c r="U441" s="424"/>
      <c r="V441" s="424"/>
      <c r="W441" s="426"/>
      <c r="X441" s="424"/>
      <c r="Y441" s="424"/>
      <c r="Z441" s="424"/>
      <c r="AA441" s="424"/>
      <c r="AC441" s="428"/>
    </row>
    <row r="442" spans="1:29" x14ac:dyDescent="0.2">
      <c r="Q442" s="194"/>
    </row>
    <row r="443" spans="1:29" hidden="1" x14ac:dyDescent="0.2">
      <c r="D443" s="372" t="s">
        <v>894</v>
      </c>
    </row>
    <row r="444" spans="1:29" hidden="1" x14ac:dyDescent="0.2">
      <c r="C444" s="429" t="s">
        <v>959</v>
      </c>
      <c r="D444" s="430" t="s">
        <v>960</v>
      </c>
      <c r="E444" s="429"/>
      <c r="F444" s="381">
        <f>SUM(F445:F452)</f>
        <v>0</v>
      </c>
      <c r="G444" s="432">
        <f t="shared" ref="G444:G462" si="120">J444+M444+S444+Y444</f>
        <v>0</v>
      </c>
      <c r="H444" s="433">
        <f t="shared" ref="H444:H462" si="121">K444+N444+T444+Z444</f>
        <v>0</v>
      </c>
      <c r="I444" s="431">
        <f>H444-G444</f>
        <v>0</v>
      </c>
      <c r="J444" s="382">
        <f>SUM(J445:J452)</f>
        <v>0</v>
      </c>
      <c r="K444" s="382">
        <f>SUM(K445:K452)</f>
        <v>0</v>
      </c>
      <c r="L444" s="431">
        <f t="shared" ref="L444:L462" si="122">K444-J444</f>
        <v>0</v>
      </c>
      <c r="M444" s="382">
        <f>SUM(M445:M452)</f>
        <v>0</v>
      </c>
      <c r="N444" s="382">
        <f>SUM(N445:N452)</f>
        <v>0</v>
      </c>
      <c r="O444" s="434">
        <f t="shared" ref="O444:O462" si="123">N444-M444</f>
        <v>0</v>
      </c>
      <c r="P444" s="435">
        <f>J444+M444</f>
        <v>0</v>
      </c>
      <c r="Q444" s="433"/>
      <c r="R444" s="431"/>
      <c r="S444" s="382"/>
      <c r="T444" s="382"/>
      <c r="U444" s="434"/>
      <c r="V444" s="435"/>
      <c r="W444" s="433"/>
      <c r="X444" s="431"/>
      <c r="Y444" s="382">
        <f>SUM(Y445:Y452)</f>
        <v>0</v>
      </c>
      <c r="Z444" s="382">
        <f>SUM(Z445:Z452)</f>
        <v>0</v>
      </c>
      <c r="AA444" s="431">
        <f>Z444-Y444</f>
        <v>0</v>
      </c>
    </row>
    <row r="445" spans="1:29" hidden="1" x14ac:dyDescent="0.2">
      <c r="C445" s="343" t="s">
        <v>961</v>
      </c>
      <c r="D445" s="301" t="s">
        <v>962</v>
      </c>
      <c r="E445" s="343"/>
      <c r="F445" s="355"/>
      <c r="G445" s="251">
        <f t="shared" si="120"/>
        <v>0</v>
      </c>
      <c r="H445" s="249">
        <f t="shared" si="121"/>
        <v>0</v>
      </c>
      <c r="I445" s="250">
        <f>H445-G445</f>
        <v>0</v>
      </c>
      <c r="J445" s="302"/>
      <c r="K445" s="302"/>
      <c r="L445" s="250">
        <f t="shared" si="122"/>
        <v>0</v>
      </c>
      <c r="M445" s="303"/>
      <c r="N445" s="302"/>
      <c r="O445" s="252">
        <f t="shared" si="123"/>
        <v>0</v>
      </c>
      <c r="P445" s="248">
        <f>J445+M445</f>
        <v>0</v>
      </c>
      <c r="Q445" s="249"/>
      <c r="R445" s="250"/>
      <c r="S445" s="303"/>
      <c r="T445" s="302"/>
      <c r="U445" s="252"/>
      <c r="V445" s="248"/>
      <c r="W445" s="249"/>
      <c r="X445" s="250"/>
      <c r="Y445" s="303"/>
      <c r="Z445" s="302"/>
      <c r="AA445" s="250">
        <f>Z445-Y445</f>
        <v>0</v>
      </c>
    </row>
    <row r="446" spans="1:29" hidden="1" x14ac:dyDescent="0.2">
      <c r="C446" s="343" t="s">
        <v>963</v>
      </c>
      <c r="D446" s="301" t="s">
        <v>964</v>
      </c>
      <c r="E446" s="343"/>
      <c r="F446" s="355"/>
      <c r="G446" s="251">
        <f t="shared" si="120"/>
        <v>0</v>
      </c>
      <c r="H446" s="249">
        <f t="shared" si="121"/>
        <v>0</v>
      </c>
      <c r="I446" s="250">
        <f t="shared" ref="I446:I462" si="124">H446-G446</f>
        <v>0</v>
      </c>
      <c r="J446" s="302"/>
      <c r="K446" s="302"/>
      <c r="L446" s="250">
        <f t="shared" si="122"/>
        <v>0</v>
      </c>
      <c r="M446" s="303"/>
      <c r="N446" s="302"/>
      <c r="O446" s="252">
        <f t="shared" si="123"/>
        <v>0</v>
      </c>
      <c r="P446" s="248">
        <f>J446+M446</f>
        <v>0</v>
      </c>
      <c r="Q446" s="249"/>
      <c r="R446" s="250"/>
      <c r="S446" s="303"/>
      <c r="T446" s="302"/>
      <c r="U446" s="252"/>
      <c r="V446" s="248"/>
      <c r="W446" s="249"/>
      <c r="X446" s="250"/>
      <c r="Y446" s="303"/>
      <c r="Z446" s="302"/>
      <c r="AA446" s="250">
        <f t="shared" ref="AA446:AA462" si="125">Z446-Y446</f>
        <v>0</v>
      </c>
    </row>
    <row r="447" spans="1:29" hidden="1" x14ac:dyDescent="0.2">
      <c r="C447" s="343" t="s">
        <v>965</v>
      </c>
      <c r="D447" s="301" t="s">
        <v>966</v>
      </c>
      <c r="E447" s="343"/>
      <c r="F447" s="355"/>
      <c r="G447" s="251">
        <f t="shared" si="120"/>
        <v>0</v>
      </c>
      <c r="H447" s="249">
        <f t="shared" si="121"/>
        <v>0</v>
      </c>
      <c r="I447" s="250">
        <f t="shared" si="124"/>
        <v>0</v>
      </c>
      <c r="J447" s="302"/>
      <c r="K447" s="302"/>
      <c r="L447" s="250">
        <f t="shared" si="122"/>
        <v>0</v>
      </c>
      <c r="M447" s="303"/>
      <c r="N447" s="302"/>
      <c r="O447" s="252">
        <f t="shared" si="123"/>
        <v>0</v>
      </c>
      <c r="P447" s="248">
        <f t="shared" ref="P447:P462" si="126">J447+M447</f>
        <v>0</v>
      </c>
      <c r="Q447" s="249"/>
      <c r="R447" s="250"/>
      <c r="S447" s="303"/>
      <c r="T447" s="302"/>
      <c r="U447" s="252"/>
      <c r="V447" s="248"/>
      <c r="W447" s="249"/>
      <c r="X447" s="250"/>
      <c r="Y447" s="303"/>
      <c r="Z447" s="302"/>
      <c r="AA447" s="250">
        <f t="shared" si="125"/>
        <v>0</v>
      </c>
    </row>
    <row r="448" spans="1:29" hidden="1" x14ac:dyDescent="0.2">
      <c r="C448" s="343" t="s">
        <v>967</v>
      </c>
      <c r="D448" s="301" t="s">
        <v>968</v>
      </c>
      <c r="E448" s="343"/>
      <c r="F448" s="355"/>
      <c r="G448" s="251">
        <f t="shared" si="120"/>
        <v>0</v>
      </c>
      <c r="H448" s="249">
        <f t="shared" si="121"/>
        <v>0</v>
      </c>
      <c r="I448" s="250">
        <f t="shared" si="124"/>
        <v>0</v>
      </c>
      <c r="J448" s="302"/>
      <c r="K448" s="302"/>
      <c r="L448" s="250">
        <f t="shared" si="122"/>
        <v>0</v>
      </c>
      <c r="M448" s="303"/>
      <c r="N448" s="302"/>
      <c r="O448" s="252">
        <f t="shared" si="123"/>
        <v>0</v>
      </c>
      <c r="P448" s="248">
        <f t="shared" si="126"/>
        <v>0</v>
      </c>
      <c r="Q448" s="249"/>
      <c r="R448" s="250"/>
      <c r="S448" s="303"/>
      <c r="T448" s="302"/>
      <c r="U448" s="252"/>
      <c r="V448" s="248"/>
      <c r="W448" s="249"/>
      <c r="X448" s="250"/>
      <c r="Y448" s="303"/>
      <c r="Z448" s="302"/>
      <c r="AA448" s="250">
        <f t="shared" si="125"/>
        <v>0</v>
      </c>
    </row>
    <row r="449" spans="3:27" hidden="1" x14ac:dyDescent="0.2">
      <c r="C449" s="343" t="s">
        <v>969</v>
      </c>
      <c r="D449" s="301" t="s">
        <v>970</v>
      </c>
      <c r="E449" s="343"/>
      <c r="F449" s="355"/>
      <c r="G449" s="251">
        <f t="shared" si="120"/>
        <v>0</v>
      </c>
      <c r="H449" s="249">
        <f t="shared" si="121"/>
        <v>0</v>
      </c>
      <c r="I449" s="250">
        <f t="shared" si="124"/>
        <v>0</v>
      </c>
      <c r="J449" s="302"/>
      <c r="K449" s="302"/>
      <c r="L449" s="250">
        <f t="shared" si="122"/>
        <v>0</v>
      </c>
      <c r="M449" s="303"/>
      <c r="N449" s="302"/>
      <c r="O449" s="252">
        <f t="shared" si="123"/>
        <v>0</v>
      </c>
      <c r="P449" s="248">
        <f t="shared" si="126"/>
        <v>0</v>
      </c>
      <c r="Q449" s="249"/>
      <c r="R449" s="250"/>
      <c r="S449" s="303"/>
      <c r="T449" s="302"/>
      <c r="U449" s="252"/>
      <c r="V449" s="248"/>
      <c r="W449" s="249"/>
      <c r="X449" s="250"/>
      <c r="Y449" s="303"/>
      <c r="Z449" s="302"/>
      <c r="AA449" s="250">
        <f t="shared" si="125"/>
        <v>0</v>
      </c>
    </row>
    <row r="450" spans="3:27" hidden="1" x14ac:dyDescent="0.2">
      <c r="C450" s="343" t="s">
        <v>971</v>
      </c>
      <c r="D450" s="301" t="s">
        <v>972</v>
      </c>
      <c r="E450" s="343"/>
      <c r="F450" s="355"/>
      <c r="G450" s="251">
        <f t="shared" si="120"/>
        <v>0</v>
      </c>
      <c r="H450" s="249">
        <f t="shared" si="121"/>
        <v>0</v>
      </c>
      <c r="I450" s="250">
        <f t="shared" si="124"/>
        <v>0</v>
      </c>
      <c r="J450" s="302"/>
      <c r="K450" s="302"/>
      <c r="L450" s="250">
        <f t="shared" si="122"/>
        <v>0</v>
      </c>
      <c r="M450" s="303"/>
      <c r="N450" s="302"/>
      <c r="O450" s="252">
        <f t="shared" si="123"/>
        <v>0</v>
      </c>
      <c r="P450" s="248">
        <f t="shared" si="126"/>
        <v>0</v>
      </c>
      <c r="Q450" s="249"/>
      <c r="R450" s="250"/>
      <c r="S450" s="303"/>
      <c r="T450" s="302"/>
      <c r="U450" s="252"/>
      <c r="V450" s="248"/>
      <c r="W450" s="249"/>
      <c r="X450" s="250"/>
      <c r="Y450" s="303"/>
      <c r="Z450" s="302"/>
      <c r="AA450" s="250">
        <f t="shared" si="125"/>
        <v>0</v>
      </c>
    </row>
    <row r="451" spans="3:27" hidden="1" x14ac:dyDescent="0.2">
      <c r="C451" s="343" t="s">
        <v>973</v>
      </c>
      <c r="D451" s="301" t="s">
        <v>974</v>
      </c>
      <c r="E451" s="343"/>
      <c r="F451" s="355"/>
      <c r="G451" s="251">
        <f t="shared" si="120"/>
        <v>0</v>
      </c>
      <c r="H451" s="249">
        <f t="shared" si="121"/>
        <v>0</v>
      </c>
      <c r="I451" s="250">
        <f t="shared" si="124"/>
        <v>0</v>
      </c>
      <c r="J451" s="302"/>
      <c r="K451" s="302"/>
      <c r="L451" s="250">
        <f t="shared" si="122"/>
        <v>0</v>
      </c>
      <c r="M451" s="303"/>
      <c r="N451" s="302"/>
      <c r="O451" s="252">
        <f t="shared" si="123"/>
        <v>0</v>
      </c>
      <c r="P451" s="248">
        <f t="shared" si="126"/>
        <v>0</v>
      </c>
      <c r="Q451" s="249"/>
      <c r="R451" s="250"/>
      <c r="S451" s="303"/>
      <c r="T451" s="302"/>
      <c r="U451" s="252"/>
      <c r="V451" s="248"/>
      <c r="W451" s="249"/>
      <c r="X451" s="250"/>
      <c r="Y451" s="303"/>
      <c r="Z451" s="302"/>
      <c r="AA451" s="250">
        <f t="shared" si="125"/>
        <v>0</v>
      </c>
    </row>
    <row r="452" spans="3:27" hidden="1" x14ac:dyDescent="0.2">
      <c r="C452" s="343" t="s">
        <v>975</v>
      </c>
      <c r="D452" s="301" t="s">
        <v>976</v>
      </c>
      <c r="E452" s="343"/>
      <c r="F452" s="355"/>
      <c r="G452" s="251">
        <f t="shared" si="120"/>
        <v>0</v>
      </c>
      <c r="H452" s="249">
        <f t="shared" si="121"/>
        <v>0</v>
      </c>
      <c r="I452" s="250">
        <f t="shared" si="124"/>
        <v>0</v>
      </c>
      <c r="J452" s="302"/>
      <c r="K452" s="302"/>
      <c r="L452" s="250">
        <f t="shared" si="122"/>
        <v>0</v>
      </c>
      <c r="M452" s="303"/>
      <c r="N452" s="302"/>
      <c r="O452" s="252">
        <f t="shared" si="123"/>
        <v>0</v>
      </c>
      <c r="P452" s="248">
        <f t="shared" si="126"/>
        <v>0</v>
      </c>
      <c r="Q452" s="249"/>
      <c r="R452" s="250"/>
      <c r="S452" s="303"/>
      <c r="T452" s="302"/>
      <c r="U452" s="252"/>
      <c r="V452" s="248"/>
      <c r="W452" s="249"/>
      <c r="X452" s="250"/>
      <c r="Y452" s="303"/>
      <c r="Z452" s="302"/>
      <c r="AA452" s="250">
        <f t="shared" si="125"/>
        <v>0</v>
      </c>
    </row>
    <row r="453" spans="3:27" hidden="1" x14ac:dyDescent="0.2">
      <c r="C453" s="403" t="s">
        <v>977</v>
      </c>
      <c r="D453" s="404" t="s">
        <v>978</v>
      </c>
      <c r="E453" s="403"/>
      <c r="F453" s="406">
        <f>SUM(F454:F461)</f>
        <v>0</v>
      </c>
      <c r="G453" s="251">
        <f t="shared" si="120"/>
        <v>0</v>
      </c>
      <c r="H453" s="249">
        <f t="shared" si="121"/>
        <v>0</v>
      </c>
      <c r="I453" s="250">
        <f t="shared" si="124"/>
        <v>0</v>
      </c>
      <c r="J453" s="407">
        <f>SUM(J454:J461)</f>
        <v>0</v>
      </c>
      <c r="K453" s="407">
        <f>SUM(K454:K461)</f>
        <v>0</v>
      </c>
      <c r="L453" s="250">
        <f>K453-J453</f>
        <v>0</v>
      </c>
      <c r="M453" s="407">
        <f>SUM(M454:M461)</f>
        <v>0</v>
      </c>
      <c r="N453" s="407">
        <f>SUM(N454:N461)</f>
        <v>0</v>
      </c>
      <c r="O453" s="252">
        <f>N453-M453</f>
        <v>0</v>
      </c>
      <c r="P453" s="248">
        <f>J453+M453</f>
        <v>0</v>
      </c>
      <c r="Q453" s="249"/>
      <c r="R453" s="250"/>
      <c r="S453" s="407"/>
      <c r="T453" s="407"/>
      <c r="U453" s="252"/>
      <c r="V453" s="248"/>
      <c r="W453" s="249"/>
      <c r="X453" s="250"/>
      <c r="Y453" s="407">
        <f>SUM(Y454:Y461)</f>
        <v>0</v>
      </c>
      <c r="Z453" s="407">
        <f>SUM(Z454:Z461)</f>
        <v>0</v>
      </c>
      <c r="AA453" s="250">
        <f>Z453-Y453</f>
        <v>0</v>
      </c>
    </row>
    <row r="454" spans="3:27" hidden="1" x14ac:dyDescent="0.2">
      <c r="C454" s="343" t="s">
        <v>979</v>
      </c>
      <c r="D454" s="301" t="s">
        <v>980</v>
      </c>
      <c r="E454" s="343"/>
      <c r="F454" s="355"/>
      <c r="G454" s="251">
        <f t="shared" si="120"/>
        <v>0</v>
      </c>
      <c r="H454" s="249">
        <f t="shared" si="121"/>
        <v>0</v>
      </c>
      <c r="I454" s="250">
        <f t="shared" si="124"/>
        <v>0</v>
      </c>
      <c r="J454" s="302"/>
      <c r="K454" s="302"/>
      <c r="L454" s="250">
        <f t="shared" si="122"/>
        <v>0</v>
      </c>
      <c r="M454" s="303"/>
      <c r="N454" s="302"/>
      <c r="O454" s="252">
        <f t="shared" si="123"/>
        <v>0</v>
      </c>
      <c r="P454" s="248">
        <f t="shared" si="126"/>
        <v>0</v>
      </c>
      <c r="Q454" s="249"/>
      <c r="R454" s="250"/>
      <c r="S454" s="303"/>
      <c r="T454" s="302"/>
      <c r="U454" s="252"/>
      <c r="V454" s="248"/>
      <c r="W454" s="249"/>
      <c r="X454" s="250"/>
      <c r="Y454" s="303"/>
      <c r="Z454" s="302"/>
      <c r="AA454" s="250">
        <f t="shared" si="125"/>
        <v>0</v>
      </c>
    </row>
    <row r="455" spans="3:27" hidden="1" x14ac:dyDescent="0.2">
      <c r="C455" s="343" t="s">
        <v>981</v>
      </c>
      <c r="D455" s="301" t="s">
        <v>982</v>
      </c>
      <c r="E455" s="343"/>
      <c r="F455" s="355"/>
      <c r="G455" s="251">
        <f t="shared" si="120"/>
        <v>0</v>
      </c>
      <c r="H455" s="249">
        <f t="shared" si="121"/>
        <v>0</v>
      </c>
      <c r="I455" s="250">
        <f t="shared" si="124"/>
        <v>0</v>
      </c>
      <c r="J455" s="302"/>
      <c r="K455" s="302"/>
      <c r="L455" s="250">
        <f t="shared" si="122"/>
        <v>0</v>
      </c>
      <c r="M455" s="303"/>
      <c r="N455" s="302"/>
      <c r="O455" s="252">
        <f t="shared" si="123"/>
        <v>0</v>
      </c>
      <c r="P455" s="248">
        <f t="shared" si="126"/>
        <v>0</v>
      </c>
      <c r="Q455" s="249"/>
      <c r="R455" s="250"/>
      <c r="S455" s="303"/>
      <c r="T455" s="302"/>
      <c r="U455" s="252"/>
      <c r="V455" s="248"/>
      <c r="W455" s="249"/>
      <c r="X455" s="250"/>
      <c r="Y455" s="303"/>
      <c r="Z455" s="302"/>
      <c r="AA455" s="250">
        <f t="shared" si="125"/>
        <v>0</v>
      </c>
    </row>
    <row r="456" spans="3:27" hidden="1" x14ac:dyDescent="0.2">
      <c r="C456" s="343" t="s">
        <v>983</v>
      </c>
      <c r="D456" s="301" t="s">
        <v>984</v>
      </c>
      <c r="E456" s="343"/>
      <c r="F456" s="355"/>
      <c r="G456" s="251">
        <f t="shared" si="120"/>
        <v>0</v>
      </c>
      <c r="H456" s="249">
        <f t="shared" si="121"/>
        <v>0</v>
      </c>
      <c r="I456" s="250">
        <f t="shared" si="124"/>
        <v>0</v>
      </c>
      <c r="J456" s="302"/>
      <c r="K456" s="302"/>
      <c r="L456" s="250">
        <f t="shared" si="122"/>
        <v>0</v>
      </c>
      <c r="M456" s="303"/>
      <c r="N456" s="302"/>
      <c r="O456" s="252">
        <f t="shared" si="123"/>
        <v>0</v>
      </c>
      <c r="P456" s="248">
        <f t="shared" si="126"/>
        <v>0</v>
      </c>
      <c r="Q456" s="249"/>
      <c r="R456" s="250"/>
      <c r="S456" s="303"/>
      <c r="T456" s="302"/>
      <c r="U456" s="252"/>
      <c r="V456" s="248"/>
      <c r="W456" s="249"/>
      <c r="X456" s="250"/>
      <c r="Y456" s="303"/>
      <c r="Z456" s="302"/>
      <c r="AA456" s="250">
        <f t="shared" si="125"/>
        <v>0</v>
      </c>
    </row>
    <row r="457" spans="3:27" hidden="1" x14ac:dyDescent="0.2">
      <c r="C457" s="343" t="s">
        <v>985</v>
      </c>
      <c r="D457" s="301" t="s">
        <v>986</v>
      </c>
      <c r="E457" s="343"/>
      <c r="F457" s="355"/>
      <c r="G457" s="251">
        <f t="shared" si="120"/>
        <v>0</v>
      </c>
      <c r="H457" s="249">
        <f t="shared" si="121"/>
        <v>0</v>
      </c>
      <c r="I457" s="250">
        <f t="shared" si="124"/>
        <v>0</v>
      </c>
      <c r="J457" s="302"/>
      <c r="K457" s="302"/>
      <c r="L457" s="250">
        <f t="shared" si="122"/>
        <v>0</v>
      </c>
      <c r="M457" s="303"/>
      <c r="N457" s="302"/>
      <c r="O457" s="252">
        <f t="shared" si="123"/>
        <v>0</v>
      </c>
      <c r="P457" s="248">
        <f t="shared" si="126"/>
        <v>0</v>
      </c>
      <c r="Q457" s="249"/>
      <c r="R457" s="250"/>
      <c r="S457" s="303"/>
      <c r="T457" s="302"/>
      <c r="U457" s="252"/>
      <c r="V457" s="248"/>
      <c r="W457" s="249"/>
      <c r="X457" s="250"/>
      <c r="Y457" s="303"/>
      <c r="Z457" s="302"/>
      <c r="AA457" s="250">
        <f t="shared" si="125"/>
        <v>0</v>
      </c>
    </row>
    <row r="458" spans="3:27" hidden="1" x14ac:dyDescent="0.2">
      <c r="C458" s="343" t="s">
        <v>987</v>
      </c>
      <c r="D458" s="301" t="s">
        <v>988</v>
      </c>
      <c r="E458" s="343"/>
      <c r="F458" s="355"/>
      <c r="G458" s="251">
        <f t="shared" si="120"/>
        <v>0</v>
      </c>
      <c r="H458" s="249">
        <f t="shared" si="121"/>
        <v>0</v>
      </c>
      <c r="I458" s="250">
        <f t="shared" si="124"/>
        <v>0</v>
      </c>
      <c r="J458" s="302"/>
      <c r="K458" s="302"/>
      <c r="L458" s="250">
        <f t="shared" si="122"/>
        <v>0</v>
      </c>
      <c r="M458" s="303"/>
      <c r="N458" s="302"/>
      <c r="O458" s="252">
        <f t="shared" si="123"/>
        <v>0</v>
      </c>
      <c r="P458" s="248">
        <f t="shared" si="126"/>
        <v>0</v>
      </c>
      <c r="Q458" s="249"/>
      <c r="R458" s="250"/>
      <c r="S458" s="303"/>
      <c r="T458" s="302"/>
      <c r="U458" s="252"/>
      <c r="V458" s="248"/>
      <c r="W458" s="249"/>
      <c r="X458" s="250"/>
      <c r="Y458" s="303"/>
      <c r="Z458" s="302"/>
      <c r="AA458" s="250">
        <f t="shared" si="125"/>
        <v>0</v>
      </c>
    </row>
    <row r="459" spans="3:27" hidden="1" x14ac:dyDescent="0.2">
      <c r="C459" s="343" t="s">
        <v>989</v>
      </c>
      <c r="D459" s="301" t="s">
        <v>990</v>
      </c>
      <c r="E459" s="343"/>
      <c r="F459" s="355"/>
      <c r="G459" s="251">
        <f t="shared" si="120"/>
        <v>0</v>
      </c>
      <c r="H459" s="249">
        <f t="shared" si="121"/>
        <v>0</v>
      </c>
      <c r="I459" s="250">
        <f t="shared" si="124"/>
        <v>0</v>
      </c>
      <c r="J459" s="302"/>
      <c r="K459" s="302"/>
      <c r="L459" s="250">
        <f t="shared" si="122"/>
        <v>0</v>
      </c>
      <c r="M459" s="303"/>
      <c r="N459" s="302"/>
      <c r="O459" s="252">
        <f t="shared" si="123"/>
        <v>0</v>
      </c>
      <c r="P459" s="248">
        <f t="shared" si="126"/>
        <v>0</v>
      </c>
      <c r="Q459" s="249"/>
      <c r="R459" s="250"/>
      <c r="S459" s="303"/>
      <c r="T459" s="302"/>
      <c r="U459" s="252"/>
      <c r="V459" s="248"/>
      <c r="W459" s="249"/>
      <c r="X459" s="250"/>
      <c r="Y459" s="303"/>
      <c r="Z459" s="302"/>
      <c r="AA459" s="250">
        <f t="shared" si="125"/>
        <v>0</v>
      </c>
    </row>
    <row r="460" spans="3:27" hidden="1" x14ac:dyDescent="0.2">
      <c r="C460" s="343" t="s">
        <v>991</v>
      </c>
      <c r="D460" s="301" t="s">
        <v>992</v>
      </c>
      <c r="E460" s="343"/>
      <c r="F460" s="355"/>
      <c r="G460" s="251">
        <f t="shared" si="120"/>
        <v>0</v>
      </c>
      <c r="H460" s="249">
        <f t="shared" si="121"/>
        <v>0</v>
      </c>
      <c r="I460" s="250">
        <f t="shared" si="124"/>
        <v>0</v>
      </c>
      <c r="J460" s="302"/>
      <c r="K460" s="302"/>
      <c r="L460" s="250">
        <f t="shared" si="122"/>
        <v>0</v>
      </c>
      <c r="M460" s="303"/>
      <c r="N460" s="302"/>
      <c r="O460" s="252">
        <f t="shared" si="123"/>
        <v>0</v>
      </c>
      <c r="P460" s="248">
        <f t="shared" si="126"/>
        <v>0</v>
      </c>
      <c r="Q460" s="249"/>
      <c r="R460" s="250"/>
      <c r="S460" s="303"/>
      <c r="T460" s="302"/>
      <c r="U460" s="252"/>
      <c r="V460" s="248"/>
      <c r="W460" s="249"/>
      <c r="X460" s="250"/>
      <c r="Y460" s="303"/>
      <c r="Z460" s="302"/>
      <c r="AA460" s="250">
        <f t="shared" si="125"/>
        <v>0</v>
      </c>
    </row>
    <row r="461" spans="3:27" ht="12" hidden="1" thickBot="1" x14ac:dyDescent="0.25">
      <c r="C461" s="412" t="s">
        <v>993</v>
      </c>
      <c r="D461" s="413" t="s">
        <v>994</v>
      </c>
      <c r="E461" s="412"/>
      <c r="F461" s="437"/>
      <c r="G461" s="419">
        <f t="shared" si="120"/>
        <v>0</v>
      </c>
      <c r="H461" s="418">
        <f t="shared" si="121"/>
        <v>0</v>
      </c>
      <c r="I461" s="417">
        <f t="shared" si="124"/>
        <v>0</v>
      </c>
      <c r="J461" s="436"/>
      <c r="K461" s="436"/>
      <c r="L461" s="417">
        <f t="shared" si="122"/>
        <v>0</v>
      </c>
      <c r="M461" s="438"/>
      <c r="N461" s="436"/>
      <c r="O461" s="420">
        <f t="shared" si="123"/>
        <v>0</v>
      </c>
      <c r="P461" s="421">
        <f t="shared" si="126"/>
        <v>0</v>
      </c>
      <c r="Q461" s="418"/>
      <c r="R461" s="417"/>
      <c r="S461" s="438"/>
      <c r="T461" s="436"/>
      <c r="U461" s="420"/>
      <c r="V461" s="421"/>
      <c r="W461" s="418"/>
      <c r="X461" s="417"/>
      <c r="Y461" s="438"/>
      <c r="Z461" s="436"/>
      <c r="AA461" s="417">
        <f t="shared" si="125"/>
        <v>0</v>
      </c>
    </row>
    <row r="462" spans="3:27" ht="15" hidden="1" customHeight="1" x14ac:dyDescent="0.25">
      <c r="C462" s="439" t="s">
        <v>995</v>
      </c>
      <c r="D462" s="440" t="s">
        <v>996</v>
      </c>
      <c r="E462" s="439"/>
      <c r="F462" s="443"/>
      <c r="G462" s="444">
        <f t="shared" si="120"/>
        <v>0</v>
      </c>
      <c r="H462" s="445">
        <f t="shared" si="121"/>
        <v>0</v>
      </c>
      <c r="I462" s="442">
        <f t="shared" si="124"/>
        <v>0</v>
      </c>
      <c r="J462" s="441"/>
      <c r="K462" s="441"/>
      <c r="L462" s="442">
        <f t="shared" si="122"/>
        <v>0</v>
      </c>
      <c r="M462" s="441"/>
      <c r="N462" s="441"/>
      <c r="O462" s="446">
        <f t="shared" si="123"/>
        <v>0</v>
      </c>
      <c r="P462" s="447">
        <f t="shared" si="126"/>
        <v>0</v>
      </c>
      <c r="Q462" s="445"/>
      <c r="R462" s="442"/>
      <c r="S462" s="441"/>
      <c r="T462" s="441"/>
      <c r="U462" s="446"/>
      <c r="V462" s="447"/>
      <c r="W462" s="445"/>
      <c r="X462" s="442"/>
      <c r="Y462" s="441"/>
      <c r="Z462" s="441"/>
      <c r="AA462" s="442">
        <f t="shared" si="125"/>
        <v>0</v>
      </c>
    </row>
    <row r="463" spans="3:27" x14ac:dyDescent="0.2">
      <c r="Q463" s="194"/>
      <c r="W463" s="194"/>
    </row>
    <row r="464" spans="3:27" x14ac:dyDescent="0.2">
      <c r="Q464" s="194"/>
      <c r="W464" s="194"/>
    </row>
    <row r="465" spans="17:18" x14ac:dyDescent="0.2">
      <c r="Q465" s="194"/>
      <c r="R465" s="194"/>
    </row>
  </sheetData>
  <mergeCells count="10">
    <mergeCell ref="J4:L4"/>
    <mergeCell ref="M4:O4"/>
    <mergeCell ref="P4:R4"/>
    <mergeCell ref="S4:U4"/>
    <mergeCell ref="V4:X4"/>
    <mergeCell ref="Y4:AA4"/>
    <mergeCell ref="C4:C6"/>
    <mergeCell ref="D4:D6"/>
    <mergeCell ref="E4:E6"/>
    <mergeCell ref="G4:I4"/>
  </mergeCells>
  <conditionalFormatting sqref="H6">
    <cfRule type="cellIs" dxfId="33" priority="38" operator="equal">
      <formula>"Ожид. факт"</formula>
    </cfRule>
  </conditionalFormatting>
  <conditionalFormatting sqref="Z6">
    <cfRule type="cellIs" dxfId="32" priority="33" operator="equal">
      <formula>"Ожид. факт"</formula>
    </cfRule>
  </conditionalFormatting>
  <conditionalFormatting sqref="Q6">
    <cfRule type="cellIs" dxfId="31" priority="36" operator="equal">
      <formula>"Ожид. факт"</formula>
    </cfRule>
  </conditionalFormatting>
  <conditionalFormatting sqref="T6">
    <cfRule type="cellIs" dxfId="30" priority="35" operator="equal">
      <formula>"Ожид. факт"</formula>
    </cfRule>
  </conditionalFormatting>
  <conditionalFormatting sqref="W6">
    <cfRule type="cellIs" dxfId="29" priority="34" operator="equal">
      <formula>"Ожид. факт"</formula>
    </cfRule>
  </conditionalFormatting>
  <conditionalFormatting sqref="N6">
    <cfRule type="cellIs" dxfId="28" priority="32" operator="equal">
      <formula>"Ожид. факт"</formula>
    </cfRule>
  </conditionalFormatting>
  <conditionalFormatting sqref="F11:F14 F17:F21 F23:F27 F29 F31:F37 F39:F41 F43:F44 F46:F47 F49:F50 F52:F53 J55:K56 M55:N56 S55:T56 Y55:Z56 F55:F56 J59:K62 J68:K73 M68:N73 S68:T73 Y68:Z73 J75:K79 M75:N79 S75:T79 Y75:Z79 J82:K87 M82:N87 S82:T87 Y82:Z87 F113:F118 J137:K137 M137:N137 S137:T137 Y137:Z137 F133:F150 J159:K165 J172:K177 M179:N185 M187:N189 F191:F195 F197:F218 M221:N223 J230:K230 M230:N230 S230:T230 Y230:Z230 J232:K235 M232:N235 S232:T235 Y232:Z235 J237:K240 M237:N240 S237:T240 Y237:Z240 F220:F240 M242:N247 F242:F247 M249:N254 F249:F254 J265:K275 F327:F346 F348:F352 F385:F389 M392:N394 F410:G415 K410:K415 N410:N415 T410:T415 Z410:Z415 F418:G424 F426:G432 F434:G440 K418:K424 K426:K432 K434:K440 N418:N424 N426:N432 N434:N440 T418:T424 T426:T432 T434:T440 Z418:Z424 Z426:Z432 Z434:Z440 F402:G407 M357:N370 J89:K104 M89:N104 S89:T104 Y89:Z104 F120:F131 F256:F301 J64:K66 M64:N66 F303:F313 M59:N62 M256:N263 M159:N165 M172:N177 S172:T177 Y172:Z177 S64:T66 Y64:Z66 S159:T165 Y159:Z165 S59:T62 Y59:Z62 F152:F154 M152:N154 F156:F165 M156:N157 F167:F189 M373:N383 F354:F383 M191:N195 M198:N218 M292:N301 D292:D293 J106:K110 M106:N110 S106:T110 Y106:Z110 D295:D301 F392:F394 J139:K146 J148:K150 J152:K154 J156:K157 J179:K185 J187:K189 J191:K195 J198:K218 J221:K223 J242:K247 J249:K254 J256:K263 J278:K280 J282:K290 J292:K301 J303:K313 J328:K346 J348:K352 J357:K370 J373:K383 J392:K394 K402:K407 M278:N280 M282:N290 Y392:Z394 S392:T394 N402:N407 T402:T407 Z402:Z407 Y139:Z146 Y148:Z150 Y152:Z154 Y156:Z157 Y179:Z185 Y187:Z189 Y191:Z195 Y198:Z218 Y221:Z223 Y242:Z247 Y249:Z254 Y256:Z263 Y278:Z280 Y282:Z290 Y292:Z301 S139:T146 S148:T150 S152:T154 S156:T157 S179:T185 S187:T189 S191:T195 S198:T218 S221:T223 S242:T247 S249:T254 S256:T263 S278:T280 S282:T290 M139:N146 M148:N150 S292:T301 Y328:Z346 Y348:Z352 S328:T346 S348:T352 M328:N346 M348:N352 M265:N275 S265:T275 Y265:Z275 Y373:Z383 Y357:Z370 M303:N313 S303:T313 Y303:Z313 S357:T370 S373:T383 Y385:Z389 S385:T389 M385:N389 J385:K389 F315:F324">
    <cfRule type="expression" dxfId="27" priority="31">
      <formula>IF(OR($C$2="",$C$2&lt;&gt;""),1,0)</formula>
    </cfRule>
  </conditionalFormatting>
  <conditionalFormatting sqref="C7:AA7 C111:AA111 C302:AA302 C314:AA314 C326:AA326 C390:AA390 C353:AA353 C395:AA395">
    <cfRule type="expression" dxfId="26" priority="30">
      <formula>IF(OR($C$2="",$C$2&lt;&gt;""),1,0)</formula>
    </cfRule>
  </conditionalFormatting>
  <conditionalFormatting sqref="C9:AA9 C38:AA38 C42:AA42 C45:AA45 C48:AA48 C51:AA51 C54:AA54 C112:AA112 C132:AA132 C155:AA155 C166:AA166 C190:AA190 C196:AA196 C241:AA241 C248:AA248 C57:AA57 C119:AA119 C219:AA219 C255:AA255 C151:AA151">
    <cfRule type="expression" dxfId="25" priority="29">
      <formula>IF(OR($C$2="",$C$2&lt;&gt;""),1,0)</formula>
    </cfRule>
  </conditionalFormatting>
  <conditionalFormatting sqref="G302:H302 J302:K302 M302:N302 P302:Q302 S302:T302 V302:W302 Y302:Z302">
    <cfRule type="expression" dxfId="24" priority="28">
      <formula>IF(ROUND(G302,0)&lt;&gt;ROUND(G111,0),1,0)</formula>
    </cfRule>
  </conditionalFormatting>
  <conditionalFormatting sqref="G314:H314 J314:K314 M314:N314 P314:Q314 S314:T314 V314:W314 Y314:Z314">
    <cfRule type="expression" dxfId="23" priority="27">
      <formula>IF(ROUND(G314,0)&lt;&gt;ROUND((G315+G316+G317+G318+G319+G320+G323+G324),0),1,0)</formula>
    </cfRule>
  </conditionalFormatting>
  <conditionalFormatting sqref="D82:D87 D89:D94 D106:D110 D187 D208 D210 D212 D214 D232:D234 D278:D280 D282:D284 D348:D352 D385:D389">
    <cfRule type="expression" dxfId="22" priority="26">
      <formula>IF(OR($C$2="",$C$2&lt;&gt;""),1,0)</formula>
    </cfRule>
  </conditionalFormatting>
  <conditionalFormatting sqref="D313">
    <cfRule type="expression" dxfId="15" priority="18">
      <formula>IF(OR($C$2="",$C$2&lt;&gt;""),1,0)</formula>
    </cfRule>
  </conditionalFormatting>
  <conditionalFormatting sqref="F325 J325:K325 M325:N325 S325:T325 Y325:Z325">
    <cfRule type="expression" dxfId="14" priority="17">
      <formula>IF(OR($C$2="",$C$2&lt;&gt;""),1,0)</formula>
    </cfRule>
  </conditionalFormatting>
  <conditionalFormatting sqref="D325">
    <cfRule type="expression" dxfId="13" priority="16">
      <formula>IF(OR($C$2="",$C$2&lt;&gt;""),1,0)</formula>
    </cfRule>
  </conditionalFormatting>
  <conditionalFormatting sqref="J445:K452 M445:N452 S445:T452 Y445:Z452 F445:F452 F454:F461 Y454:Z461 S454:T461 M454:N461 J454:K461">
    <cfRule type="expression" dxfId="12" priority="15">
      <formula>IF(OR($C$2="",$C$2&lt;&gt;""),1,0)</formula>
    </cfRule>
  </conditionalFormatting>
  <conditionalFormatting sqref="D206">
    <cfRule type="expression" dxfId="6" priority="5">
      <formula>IF(OR($C$2="",$C$2&lt;&gt;""),1,0)</formula>
    </cfRule>
  </conditionalFormatting>
  <conditionalFormatting sqref="D148:D150">
    <cfRule type="expression" dxfId="5" priority="7">
      <formula>IF(OR($C$2="",$C$2&lt;&gt;""),1,0)</formula>
    </cfRule>
  </conditionalFormatting>
  <conditionalFormatting sqref="D204">
    <cfRule type="expression" dxfId="4" priority="6">
      <formula>IF(OR($C$2="",$C$2&lt;&gt;""),1,0)</formula>
    </cfRule>
  </conditionalFormatting>
  <conditionalFormatting sqref="D294">
    <cfRule type="expression" dxfId="3" priority="4">
      <formula>IF(OR($C$2="",$C$2&lt;&gt;""),1,0)</formula>
    </cfRule>
  </conditionalFormatting>
  <conditionalFormatting sqref="D189">
    <cfRule type="expression" dxfId="2" priority="3">
      <formula>IF(OR($C$2="",$C$2&lt;&gt;""),1,0)</formula>
    </cfRule>
  </conditionalFormatting>
  <conditionalFormatting sqref="D188">
    <cfRule type="expression" dxfId="1" priority="2">
      <formula>IF(OR($C$2="",$C$2&lt;&gt;""),1,0)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ЮТЭК</vt:lpstr>
      <vt:lpstr>Передача</vt:lpstr>
      <vt:lpstr>Покупка</vt:lpstr>
      <vt:lpstr>91</vt:lpstr>
      <vt:lpstr>Раб_26</vt:lpstr>
      <vt:lpstr>Раб_20</vt:lpstr>
      <vt:lpstr>БП_2024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Лубягин Никита Олегович</dc:creator>
  <cp:lastModifiedBy>Килганова Юлия Владимировна</cp:lastModifiedBy>
  <cp:lastPrinted>2023-04-27T08:16:16Z</cp:lastPrinted>
  <dcterms:created xsi:type="dcterms:W3CDTF">2021-03-30T05:47:05Z</dcterms:created>
  <dcterms:modified xsi:type="dcterms:W3CDTF">2025-03-27T10:11:50Z</dcterms:modified>
</cp:coreProperties>
</file>